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7c78289d447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acb6ce6a0d204562"/>
    <x:sheet xmlns:r="http://schemas.openxmlformats.org/officeDocument/2006/relationships" name="Вводные" sheetId="2" r:id="R8cd2d24486ba4b13"/>
    <x:sheet xmlns:r="http://schemas.openxmlformats.org/officeDocument/2006/relationships" name="Открытая игра" sheetId="3" r:id="Rb05e61309d914025"/>
    <x:sheet xmlns:r="http://schemas.openxmlformats.org/officeDocument/2006/relationships" name="Корпоратив" sheetId="4" r:id="Rbb98d4715d61465f"/>
    <x:sheet xmlns:r="http://schemas.openxmlformats.org/officeDocument/2006/relationships" name="Месяц" sheetId="5" r:id="Rc6789348f75044e2"/>
    <x:sheet xmlns:r="http://schemas.openxmlformats.org/officeDocument/2006/relationships" name="Вместимость" sheetId="6" r:id="Rddbff879959a428c"/>
    <x:sheet xmlns:r="http://schemas.openxmlformats.org/officeDocument/2006/relationships" name="Сценарии" sheetId="7" r:id="R4dbecfa5a40a4eb7"/>
    <x:sheet xmlns:r="http://schemas.openxmlformats.org/officeDocument/2006/relationships" name="Чувствительность" sheetId="8" r:id="Rab53a43ebcd343dc"/>
    <x:sheet xmlns:r="http://schemas.openxmlformats.org/officeDocument/2006/relationships" name="Дашборд" sheetId="9" r:id="Rf1e441c82b95429f"/>
    <x:sheet xmlns:r="http://schemas.openxmlformats.org/officeDocument/2006/relationships" name="Источники" sheetId="10" r:id="R984a332c55a64f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 &quot;₽&quot;;[Red](#,##0 &quot;₽&quot;);-"/>
    <x:numFmt numFmtId="201" formatCode="0.0%;[Red](0.0%);-"/>
    <x:numFmt numFmtId="202" formatCode="#,##0;[Red](#,##0);-"/>
  </x:numFmts>
  <x:fonts count="21">
    <x:font>
      <x:sz val="11"/>
      <x:name val="Carlito"/>
    </x:font>
    <x:font>
      <x:b/>
      <x:sz val="16"/>
      <x:color rgb="FFFFFFFF"/>
      <x:name val="Arial"/>
    </x:font>
    <x:font>
      <x:b/>
      <x:sz val="11"/>
      <x:color rgb="FFFFFFFF"/>
      <x:name val="Arial"/>
    </x:font>
    <x:font>
      <x:b/>
      <x:sz val="10"/>
      <x:color rgb="FF0B1623"/>
      <x:name val="Arial"/>
    </x:font>
    <x:font>
      <x:sz val="11"/>
      <x:color rgb="FF0000FF"/>
      <x:name val="Arial"/>
    </x:font>
    <x:font>
      <x:sz val="11"/>
      <x:color rgb="FF008000"/>
      <x:name val="Carlito"/>
    </x:font>
    <x:font>
      <x:sz val="11"/>
      <x:color rgb="FF20262E"/>
      <x:name val="Carlito"/>
    </x:font>
    <x:font>
      <x:b/>
      <x:sz val="11"/>
      <x:name val="Carlito"/>
    </x:font>
    <x:font>
      <x:b/>
      <x:sz val="11"/>
      <x:color rgb="FF20262E"/>
      <x:name val="Carlito"/>
    </x:font>
    <x:font>
      <x:b/>
      <x:sz val="11"/>
      <x:color rgb="FFFFFFFF"/>
      <x:name val="Carlito"/>
    </x:font>
    <x:font>
      <x:b/>
      <x:sz val="11"/>
      <x:color rgb="FF0B1623"/>
      <x:name val="Carlito"/>
    </x:font>
    <x:font>
      <x:b/>
      <x:sz val="14"/>
      <x:color rgb="FF008000"/>
      <x:name val="Carlito"/>
    </x:font>
    <x:font>
      <x:b/>
      <x:sz val="10"/>
      <x:color rgb="FF1F2937"/>
      <x:name val="Arial"/>
    </x:font>
    <x:font>
      <x:sz val="10"/>
      <x:color rgb="FF1F2937"/>
      <x:name val="Arial"/>
    </x:font>
    <x:font>
      <x:i/>
      <x:sz val="9"/>
      <x:color rgb="FF4B5563"/>
      <x:name val="Arial"/>
    </x:font>
    <x:font>
      <x:b/>
      <x:sz val="10"/>
      <x:color rgb="FF111827"/>
      <x:name val="Arial"/>
    </x:font>
    <x:font>
      <x:sz val="10"/>
      <x:color rgb="FF0000FF"/>
      <x:name val="Arial"/>
    </x:font>
    <x:font>
      <x:sz val="10"/>
      <x:color rgb="FF111827"/>
      <x:name val="Arial"/>
    </x:font>
    <x:font>
      <x:sz val="9"/>
      <x:color rgb="FF374151"/>
      <x:name val="Arial"/>
    </x:font>
    <x:font>
      <x:sz val="9"/>
      <x:color rgb="FF4B5563"/>
      <x:name val="Arial"/>
    </x:font>
    <x:font>
      <x:b/>
      <x:sz val="9"/>
      <x:color rgb="FF155E4B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0B1623"/>
      </x:patternFill>
    </x:fill>
    <x:fill>
      <x:patternFill patternType="solid">
        <x:fgColor rgb="FFD9A441"/>
      </x:patternFill>
    </x:fill>
    <x:fill>
      <x:patternFill patternType="solid">
        <x:fgColor rgb="FFF7ECD2"/>
      </x:patternFill>
    </x:fill>
    <x:fill>
      <x:patternFill patternType="solid">
        <x:fgColor rgb="FFF4F6F8"/>
      </x:patternFill>
    </x:fill>
    <x:fill>
      <x:patternFill patternType="solid">
        <x:fgColor rgb="FFFFFFFF"/>
      </x:patternFill>
    </x:fill>
    <x:fill>
      <x:patternFill patternType="solid">
        <x:fgColor rgb="FF0B1726"/>
      </x:patternFill>
    </x:fill>
    <x:fill>
      <x:patternFill patternType="solid">
        <x:fgColor rgb="FFEEF2F6"/>
      </x:patternFill>
    </x:fill>
    <x:fill>
      <x:patternFill patternType="solid">
        <x:fgColor rgb="FFDDAA3A"/>
      </x:patternFill>
    </x:fill>
    <x:fill>
      <x:patternFill patternType="solid">
        <x:fgColor rgb="FFFFF4CC"/>
      </x:patternFill>
    </x:fill>
    <x:fill>
      <x:patternFill patternType="solid">
        <x:fgColor rgb="FFEEF5F2"/>
      </x:patternFill>
    </x:fill>
  </x:fills>
  <x:borders count="2">
    <x:border/>
    <x:border/>
  </x:borders>
  <x:cellStyleXfs count="1">
    <x:xf numFmtId="0" fontId="0" fillId="0" borderId="0"/>
  </x:cellStyleXfs>
  <x:cellXfs count="16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200" fontId="4" fillId="4" borderId="0" xfId="0" applyNumberFormat="1" applyFont="1" applyFill="1" applyBorder="1" applyAlignment="1">
      <x:alignment wrapText="1"/>
    </x:xf>
    <x:xf numFmtId="200" fontId="4" fillId="4" borderId="1" xfId="0" applyNumberFormat="1" applyFont="1" applyFill="1" applyBorder="1" applyAlignment="1">
      <x:alignment wrapText="1"/>
    </x:xf>
    <x:xf numFmtId="201" fontId="4" fillId="4" borderId="0" xfId="0" applyNumberFormat="1" applyFont="1" applyFill="1" applyBorder="1" applyAlignment="1">
      <x:alignment wrapText="1"/>
    </x:xf>
    <x:xf numFmtId="201" fontId="4" fillId="4" borderId="1" xfId="0" applyNumberFormat="1" applyFont="1" applyFill="1" applyBorder="1" applyAlignment="1">
      <x:alignment wrapText="1"/>
    </x:xf>
    <x:xf numFmtId="202" fontId="4" fillId="4" borderId="0" xfId="0" applyNumberFormat="1" applyFont="1" applyFill="1" applyBorder="1" applyAlignment="1">
      <x:alignment wrapText="1"/>
    </x:xf>
    <x:xf numFmtId="202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202" fontId="5" fillId="0" borderId="0" xfId="0" applyNumberFormat="1" applyFont="1" applyFill="1" applyBorder="1"/>
    <x:xf numFmtId="202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6" fillId="0" borderId="0" xfId="0" applyNumberFormat="1" applyFont="1" applyFill="1" applyBorder="1"/>
    <x:xf numFmtId="200" fontId="5" fillId="0" borderId="1" xfId="0" applyNumberFormat="1" applyFont="1" applyFill="1" applyBorder="1"/>
    <x:xf numFmtId="200" fontId="6" fillId="0" borderId="1" xfId="0" applyNumberFormat="1" applyFont="1" applyFill="1" applyBorder="1"/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202" fontId="6" fillId="0" borderId="0" xfId="0" applyNumberFormat="1" applyFont="1" applyFill="1" applyBorder="1"/>
    <x:xf numFmtId="202" fontId="6" fillId="0" borderId="1" xfId="0" applyNumberFormat="1" applyFont="1" applyFill="1" applyBorder="1"/>
    <x:xf numFmtId="0" fontId="0" fillId="4" borderId="0" xfId="0" applyNumberFormat="1" applyFont="1" applyFill="1" applyBorder="1"/>
    <x:xf numFmtId="200" fontId="6" fillId="4" borderId="0" xfId="0" applyNumberFormat="1" applyFont="1" applyFill="1" applyBorder="1"/>
    <x:xf numFmtId="0" fontId="0" fillId="4" borderId="1" xfId="0" applyNumberFormat="1" applyFont="1" applyFill="1" applyBorder="1"/>
    <x:xf numFmtId="200" fontId="6" fillId="4" borderId="1" xfId="0" applyNumberFormat="1" applyFont="1" applyFill="1" applyBorder="1"/>
    <x:xf numFmtId="0" fontId="7" fillId="4" borderId="0" xfId="0" applyNumberFormat="1" applyFont="1" applyFill="1" applyBorder="1"/>
    <x:xf numFmtId="200" fontId="8" fillId="4" borderId="0" xfId="0" applyNumberFormat="1" applyFont="1" applyFill="1" applyBorder="1"/>
    <x:xf numFmtId="0" fontId="7" fillId="4" borderId="1" xfId="0" applyNumberFormat="1" applyFont="1" applyFill="1" applyBorder="1"/>
    <x:xf numFmtId="200" fontId="8" fillId="4" borderId="1" xfId="0" applyNumberFormat="1" applyFont="1" applyFill="1" applyBorder="1"/>
    <x:xf numFmtId="202" fontId="6" fillId="5" borderId="0" xfId="0" applyNumberFormat="1" applyFont="1" applyFill="1" applyBorder="1"/>
    <x:xf numFmtId="202" fontId="6" fillId="5" borderId="1" xfId="0" applyNumberFormat="1" applyFont="1" applyFill="1" applyBorder="1"/>
    <x:xf numFmtId="0" fontId="7" fillId="5" borderId="0" xfId="0" applyNumberFormat="1" applyFont="1" applyFill="1" applyBorder="1"/>
    <x:xf numFmtId="202" fontId="8" fillId="5" borderId="0" xfId="0" applyNumberFormat="1" applyFont="1" applyFill="1" applyBorder="1"/>
    <x:xf numFmtId="0" fontId="7" fillId="5" borderId="1" xfId="0" applyNumberFormat="1" applyFont="1" applyFill="1" applyBorder="1"/>
    <x:xf numFmtId="202" fontId="8" fillId="5" borderId="1" xfId="0" applyNumberFormat="1" applyFont="1" applyFill="1" applyBorder="1"/>
    <x:xf numFmtId="202" fontId="5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wrapText="1"/>
    </x:xf>
    <x:xf numFmtId="200" fontId="8" fillId="4" borderId="0" xfId="0" applyNumberFormat="1" applyFont="1" applyFill="1" applyBorder="1" applyAlignment="1">
      <x:alignment wrapText="1"/>
    </x:xf>
    <x:xf numFmtId="201" fontId="6" fillId="0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wrapText="1"/>
    </x:xf>
    <x:xf numFmtId="202" fontId="8" fillId="5" borderId="0" xfId="0" applyNumberFormat="1" applyFont="1" applyFill="1" applyBorder="1" applyAlignment="1">
      <x:alignment wrapText="1"/>
    </x:xf>
    <x:xf numFmtId="202" fontId="6" fillId="0" borderId="0" xfId="0" applyNumberFormat="1" applyFont="1" applyFill="1" applyBorder="1" applyAlignment="1">
      <x:alignment wrapText="1"/>
    </x:xf>
    <x:xf numFmtId="202" fontId="5" fillId="0" borderId="1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200" fontId="6" fillId="0" borderId="1" xfId="0" applyNumberFormat="1" applyFont="1" applyFill="1" applyBorder="1" applyAlignment="1">
      <x:alignment wrapText="1"/>
    </x:xf>
    <x:xf numFmtId="0" fontId="7" fillId="4" borderId="1" xfId="0" applyNumberFormat="1" applyFont="1" applyFill="1" applyBorder="1" applyAlignment="1">
      <x:alignment wrapText="1"/>
    </x:xf>
    <x:xf numFmtId="200" fontId="8" fillId="4" borderId="1" xfId="0" applyNumberFormat="1" applyFont="1" applyFill="1" applyBorder="1" applyAlignment="1">
      <x:alignment wrapText="1"/>
    </x:xf>
    <x:xf numFmtId="201" fontId="6" fillId="0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wrapText="1"/>
    </x:xf>
    <x:xf numFmtId="202" fontId="8" fillId="5" borderId="1" xfId="0" applyNumberFormat="1" applyFont="1" applyFill="1" applyBorder="1" applyAlignment="1">
      <x:alignment wrapText="1"/>
    </x:xf>
    <x:xf numFmtId="202" fontId="6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4" borderId="0" xfId="0" applyNumberFormat="1" applyFont="1" applyFill="1" applyBorder="1"/>
    <x:xf numFmtId="200" fontId="0" fillId="4" borderId="1" xfId="0" applyNumberFormat="1" applyFont="1" applyFill="1" applyBorder="1"/>
    <x:xf numFmtId="200" fontId="7" fillId="4" borderId="0" xfId="0" applyNumberFormat="1" applyFont="1" applyFill="1" applyBorder="1"/>
    <x:xf numFmtId="200" fontId="7" fillId="4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7" fillId="4" borderId="0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7" fillId="4" borderId="1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0" fontId="9" fillId="2" borderId="0" xfId="0" applyNumberFormat="1" applyFont="1" applyFill="1" applyBorder="1"/>
    <x:xf numFmtId="0" fontId="9" fillId="2" borderId="1" xfId="0" applyNumberFormat="1" applyFont="1" applyFill="1" applyBorder="1"/>
    <x:xf numFmtId="0" fontId="10" fillId="3" borderId="0" xfId="0" applyNumberFormat="1" applyFont="1" applyFill="1" applyBorder="1"/>
    <x:xf numFmtId="0" fontId="10" fillId="3" borderId="1" xfId="0" applyNumberFormat="1" applyFont="1" applyFill="1" applyBorder="1"/>
    <x:xf numFmtId="0" fontId="10" fillId="3" borderId="0" xfId="0" applyNumberFormat="1" applyFont="1" applyFill="1" applyBorder="1" applyAlignment="1">
      <x:alignment horizontal="center"/>
    </x:xf>
    <x:xf numFmtId="0" fontId="10" fillId="3" borderId="1" xfId="0" applyNumberFormat="1" applyFont="1" applyFill="1" applyBorder="1" applyAlignment="1">
      <x:alignment horizontal="center"/>
    </x:xf>
    <x:xf numFmtId="0" fontId="11" fillId="5" borderId="0" xfId="0" applyNumberFormat="1" applyFont="1" applyFill="1" applyBorder="1"/>
    <x:xf numFmtId="0" fontId="11" fillId="5" borderId="1" xfId="0" applyNumberFormat="1" applyFont="1" applyFill="1" applyBorder="1"/>
    <x:xf numFmtId="0" fontId="11" fillId="5" borderId="0" xfId="0" applyNumberFormat="1" applyFont="1" applyFill="1" applyBorder="1" applyAlignment="1">
      <x:alignment horizontal="center"/>
    </x:xf>
    <x:xf numFmtId="0" fontId="11" fillId="5" borderId="1" xfId="0" applyNumberFormat="1" applyFont="1" applyFill="1" applyBorder="1" applyAlignment="1">
      <x:alignment horizontal="center"/>
    </x:xf>
    <x:xf numFmtId="200" fontId="11" fillId="5" borderId="0" xfId="0" applyNumberFormat="1" applyFont="1" applyFill="1" applyBorder="1" applyAlignment="1">
      <x:alignment horizontal="center"/>
    </x:xf>
    <x:xf numFmtId="200" fontId="11" fillId="5" borderId="1" xfId="0" applyNumberFormat="1" applyFont="1" applyFill="1" applyBorder="1" applyAlignment="1">
      <x:alignment horizontal="center"/>
    </x:xf>
    <x:xf numFmtId="202" fontId="11" fillId="5" borderId="0" xfId="0" applyNumberFormat="1" applyFont="1" applyFill="1" applyBorder="1" applyAlignment="1">
      <x:alignment horizontal="center"/>
    </x:xf>
    <x:xf numFmtId="202" fontId="11" fillId="5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wrapText="1"/>
    </x:xf>
    <x:xf numFmtId="201" fontId="5" fillId="0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horizontal="center" wrapText="1"/>
    </x:xf>
    <x:xf numFmtId="200" fontId="11" fillId="5" borderId="0" xfId="0" applyNumberFormat="1" applyFont="1" applyFill="1" applyBorder="1" applyAlignment="1">
      <x:alignment horizontal="center" wrapText="1"/>
    </x:xf>
    <x:xf numFmtId="202" fontId="11" fillId="5" borderId="0" xfId="0" applyNumberFormat="1" applyFont="1" applyFill="1" applyBorder="1" applyAlignment="1">
      <x:alignment horizontal="center" wrapText="1"/>
    </x:xf>
    <x:xf numFmtId="0" fontId="10" fillId="3" borderId="1" xfId="0" applyNumberFormat="1" applyFont="1" applyFill="1" applyBorder="1" applyAlignment="1">
      <x:alignment horizontal="center" wrapText="1"/>
    </x:xf>
    <x:xf numFmtId="200" fontId="11" fillId="5" borderId="1" xfId="0" applyNumberFormat="1" applyFont="1" applyFill="1" applyBorder="1" applyAlignment="1">
      <x:alignment horizontal="center" wrapText="1"/>
    </x:xf>
    <x:xf numFmtId="202" fontId="11" fillId="5" borderId="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wrapText="1"/>
    </x:xf>
    <x:xf numFmtId="202" fontId="4" fillId="6" borderId="0" xfId="0" applyNumberFormat="1" applyFont="1" applyFill="1" applyBorder="1" applyAlignment="1">
      <x:alignment wrapText="1"/>
    </x:xf>
    <x:xf numFmtId="20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wrapText="1"/>
    </x:xf>
    <x:xf numFmtId="201" fontId="4" fillId="6" borderId="0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wrapText="1"/>
    </x:xf>
    <x:xf numFmtId="0" fontId="13" fillId="6" borderId="0" xfId="0" applyNumberFormat="1" applyFont="1" applyFill="1" applyBorder="1" applyAlignment="1">
      <x:alignment wrapText="1"/>
    </x:xf>
    <x:xf numFmtId="202" fontId="13" fillId="6" borderId="0" xfId="0" applyNumberFormat="1" applyFont="1" applyFill="1" applyBorder="1" applyAlignment="1">
      <x:alignment wrapText="1"/>
    </x:xf>
    <x:xf numFmtId="200" fontId="13" fillId="6" borderId="0" xfId="0" applyNumberFormat="1" applyFont="1" applyFill="1" applyBorder="1" applyAlignment="1">
      <x:alignment wrapText="1"/>
    </x:xf>
    <x:xf numFmtId="201" fontId="13" fillId="6" borderId="0" xfId="0" applyNumberFormat="1" applyFont="1" applyFill="1" applyBorder="1" applyAlignment="1">
      <x:alignment wrapText="1"/>
    </x:xf>
    <x:xf numFmtId="0" fontId="12" fillId="6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202" fontId="13" fillId="6" borderId="0" xfId="0" applyNumberFormat="1" applyFont="1" applyFill="1" applyBorder="1" applyAlignment="1">
      <x:alignment vertical="center" wrapText="1"/>
    </x:xf>
    <x:xf numFmtId="200" fontId="13" fillId="6" borderId="0" xfId="0" applyNumberFormat="1" applyFont="1" applyFill="1" applyBorder="1" applyAlignment="1">
      <x:alignment vertical="center" wrapText="1"/>
    </x:xf>
    <x:xf numFmtId="201" fontId="13" fillId="6" borderId="0" xfId="0" applyNumberFormat="1" applyFont="1" applyFill="1" applyBorder="1" applyAlignment="1">
      <x:alignment vertical="center" wrapText="1"/>
    </x:xf>
    <x:xf numFmtId="0" fontId="12" fillId="7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center" wrapText="1"/>
    </x:xf>
    <x:xf numFmtId="0" fontId="13" fillId="8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 wrapText="1"/>
    </x:xf>
    <x:xf numFmtId="0" fontId="12" fillId="9" borderId="0" xfId="0" applyNumberFormat="1" applyFont="1" applyFill="1" applyBorder="1" applyAlignment="1">
      <x:alignment vertical="center" wrapText="1"/>
    </x:xf>
    <x:xf numFmtId="0" fontId="15" fillId="9" borderId="0" xfId="0" applyNumberFormat="1" applyFont="1" applyFill="1" applyBorder="1" applyAlignment="1">
      <x:alignment vertical="center" wrapText="1"/>
    </x:xf>
    <x:xf numFmtId="202" fontId="13" fillId="10" borderId="0" xfId="0" applyNumberFormat="1" applyFont="1" applyFill="1" applyBorder="1" applyAlignment="1">
      <x:alignment vertical="center" wrapText="1"/>
    </x:xf>
    <x:xf numFmtId="200" fontId="13" fillId="10" borderId="0" xfId="0" applyNumberFormat="1" applyFont="1" applyFill="1" applyBorder="1" applyAlignment="1">
      <x:alignment vertical="center" wrapText="1"/>
    </x:xf>
    <x:xf numFmtId="0" fontId="13" fillId="10" borderId="0" xfId="0" applyNumberFormat="1" applyFont="1" applyFill="1" applyBorder="1" applyAlignment="1">
      <x:alignment vertical="center" wrapText="1"/>
    </x:xf>
    <x:xf numFmtId="201" fontId="13" fillId="10" borderId="0" xfId="0" applyNumberFormat="1" applyFont="1" applyFill="1" applyBorder="1" applyAlignment="1">
      <x:alignment vertical="center" wrapText="1"/>
    </x:xf>
    <x:xf numFmtId="202" fontId="16" fillId="10" borderId="0" xfId="0" applyNumberFormat="1" applyFont="1" applyFill="1" applyBorder="1" applyAlignment="1">
      <x:alignment vertical="center" wrapText="1"/>
    </x:xf>
    <x:xf numFmtId="200" fontId="16" fillId="10" borderId="0" xfId="0" applyNumberFormat="1" applyFont="1" applyFill="1" applyBorder="1" applyAlignment="1">
      <x:alignment vertical="center" wrapText="1"/>
    </x:xf>
    <x:xf numFmtId="0" fontId="16" fillId="10" borderId="0" xfId="0" applyNumberFormat="1" applyFont="1" applyFill="1" applyBorder="1" applyAlignment="1">
      <x:alignment vertical="center" wrapText="1"/>
    </x:xf>
    <x:xf numFmtId="201" fontId="16" fillId="10" borderId="0" xfId="0" applyNumberFormat="1" applyFont="1" applyFill="1" applyBorder="1" applyAlignment="1">
      <x:alignment vertical="center" wrapText="1"/>
    </x:xf>
    <x:xf numFmtId="202" fontId="16" fillId="10" borderId="0" xfId="0" applyNumberFormat="1" applyFont="1" applyFill="1" applyBorder="1" applyAlignment="1">
      <x:alignment horizontal="right" vertical="center" wrapText="1"/>
    </x:xf>
    <x:xf numFmtId="200" fontId="16" fillId="10" borderId="0" xfId="0" applyNumberFormat="1" applyFont="1" applyFill="1" applyBorder="1" applyAlignment="1">
      <x:alignment horizontal="right" vertical="center" wrapText="1"/>
    </x:xf>
    <x:xf numFmtId="0" fontId="16" fillId="10" borderId="0" xfId="0" applyNumberFormat="1" applyFont="1" applyFill="1" applyBorder="1" applyAlignment="1">
      <x:alignment horizontal="right" vertical="center" wrapText="1"/>
    </x:xf>
    <x:xf numFmtId="201" fontId="16" fillId="10" borderId="0" xfId="0" applyNumberFormat="1" applyFont="1" applyFill="1" applyBorder="1" applyAlignment="1">
      <x:alignment horizontal="right" vertical="center" wrapText="1"/>
    </x:xf>
    <x:xf numFmtId="0" fontId="17" fillId="6" borderId="0" xfId="0" applyNumberFormat="1" applyFont="1" applyFill="1" applyBorder="1" applyAlignment="1">
      <x:alignment vertical="center" wrapText="1"/>
    </x:xf>
    <x:xf numFmtId="0" fontId="18" fillId="6" borderId="0" xfId="0" applyNumberFormat="1" applyFont="1" applyFill="1" applyBorder="1" applyAlignment="1">
      <x:alignment vertical="center" wrapText="1"/>
    </x:xf>
    <x:xf numFmtId="0" fontId="18" fillId="6" borderId="0" xfId="0" applyNumberFormat="1" applyFont="1" applyFill="1" applyBorder="1" applyAlignment="1">
      <x:alignment horizontal="center" vertical="center" wrapText="1"/>
    </x:xf>
    <x:xf numFmtId="0" fontId="19" fillId="6" borderId="0" xfId="0" applyNumberFormat="1" applyFont="1" applyFill="1" applyBorder="1" applyAlignment="1">
      <x:alignment vertical="center" wrapText="1"/>
    </x:xf>
    <x:xf numFmtId="0" fontId="13" fillId="11" borderId="0" xfId="0" applyNumberFormat="1" applyFont="1" applyFill="1" applyBorder="1" applyAlignment="1">
      <x:alignment vertical="center" wrapText="1"/>
    </x:xf>
    <x:xf numFmtId="0" fontId="20" fillId="11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B42318"/>
      </x:font>
      <x:fill>
        <x:patternFill>
          <x:bgColor rgb="FFFCE8E6"/>
        </x:patternFill>
      </x:fill>
    </x:dxf>
    <x:dxf>
      <x:font>
        <x:color rgb="FF1E7F5C"/>
      </x:font>
      <x:fill>
        <x:patternFill>
          <x:bgColor rgb="FFEAF5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df5496508f4e58" /><Relationship Type="http://schemas.openxmlformats.org/officeDocument/2006/relationships/theme" Target="/xl/theme/theme1.xml" Id="Rd35867294f2f402f" /><Relationship Type="http://schemas.openxmlformats.org/officeDocument/2006/relationships/sharedStrings" Target="/xl/sharedStrings.xml" Id="R329eefda652a4728" /><Relationship Type="http://schemas.openxmlformats.org/officeDocument/2006/relationships/worksheet" Target="/xl/worksheets/sheet1.xml" Id="Racb6ce6a0d204562" /><Relationship Type="http://schemas.openxmlformats.org/officeDocument/2006/relationships/worksheet" Target="/xl/worksheets/sheet2.xml" Id="R8cd2d24486ba4b13" /><Relationship Type="http://schemas.openxmlformats.org/officeDocument/2006/relationships/worksheet" Target="/xl/worksheets/sheet3.xml" Id="Rb05e61309d914025" /><Relationship Type="http://schemas.openxmlformats.org/officeDocument/2006/relationships/worksheet" Target="/xl/worksheets/sheet4.xml" Id="Rbb98d4715d61465f" /><Relationship Type="http://schemas.openxmlformats.org/officeDocument/2006/relationships/worksheet" Target="/xl/worksheets/sheet5.xml" Id="Rc6789348f75044e2" /><Relationship Type="http://schemas.openxmlformats.org/officeDocument/2006/relationships/worksheet" Target="/xl/worksheets/sheet6.xml" Id="Rddbff879959a428c" /><Relationship Type="http://schemas.openxmlformats.org/officeDocument/2006/relationships/worksheet" Target="/xl/worksheets/sheet7.xml" Id="R4dbecfa5a40a4eb7" /><Relationship Type="http://schemas.openxmlformats.org/officeDocument/2006/relationships/worksheet" Target="/xl/worksheets/sheet8.xml" Id="Rab53a43ebcd343dc" /><Relationship Type="http://schemas.openxmlformats.org/officeDocument/2006/relationships/worksheet" Target="/xl/worksheets/sheet9.xml" Id="Rf1e441c82b95429f" /><Relationship Type="http://schemas.openxmlformats.org/officeDocument/2006/relationships/worksheet" Target="/xl/worksheets/sheet10.xml" Id="R984a332c55a64f4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33ae9603463447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Месячный результат по сценариям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Месячный результат, ₽</c:v>
          </c:tx>
          <c:cat>
            <c:strRef>
              <c:f>'Дашборд'!$G$8:$G$11</c:f>
              <c:strCache>
                <c:ptCount val="0"/>
              </c:strCache>
            </c:strRef>
          </c:cat>
          <c:val>
            <c:numRef>
              <c:f>'Дашборд'!$H$8:$H$11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12</xdr:row>
      <xdr:rowOff>0</xdr:rowOff>
    </xdr:from>
    <xdr:to>
      <xdr:col>11</xdr:col>
      <xdr:colOff>0</xdr:colOff>
      <xdr:row>27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33ae9603463447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.xml" Id="R93c25bf2de7840c4" /></Relationships>
</file>

<file path=xl/worksheets/sheet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2" hidden="0" customWidth="1"/>
    <x:col min="3" max="3" width="54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28" customHeight="1">
      <x:c r="A1" s="110" t="str">
        <x:v>FREDDIESHOW — ФИНАНСОВАЯ МОДЕЛЬ</x:v>
      </x:c>
      <x:c r="B1" s="110"/>
      <x:c r="C1" s="110"/>
      <x:c r="D1" s="110"/>
      <x:c r="E1" s="110"/>
      <x:c r="F1" s="110"/>
      <x:c r="G1" s="8"/>
      <x:c r="H1" s="8"/>
      <x:c r="I1" s="8"/>
      <x:c r="J1" s="8"/>
      <x:c r="K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>
      <x:c r="A3" s="111" t="str">
        <x:v>Что считает модель</x:v>
      </x:c>
      <x:c r="B3" s="111"/>
      <x:c r="C3" s="111"/>
      <x:c r="D3" s="111"/>
      <x:c r="E3" s="111"/>
      <x:c r="F3" s="111"/>
      <x:c r="G3" s="8"/>
      <x:c r="H3" s="8"/>
      <x:c r="I3" s="8"/>
      <x:c r="J3" s="8"/>
      <x:c r="K3" s="8"/>
    </x:row>
    <x:row r="4">
      <x:c r="A4" s="8" t="str">
        <x:v>Модель пересчитывает экономику открытой игры, корпоративного заказа, месяца, физическую ёмкость площадки, точку безубыточности, окупаемость и чувствительность результата к цене билета и посещаемости. Это инструмент для проверки конкретного города, а не прогноз доходности.</x:v>
      </x:c>
      <x:c r="B4" s="8"/>
      <x:c r="C4" s="8"/>
      <x:c r="D4" s="8"/>
      <x:c r="E4" s="8"/>
      <x:c r="F4" s="8"/>
      <x:c r="G4" s="8"/>
      <x:c r="H4" s="8"/>
      <x:c r="I4" s="8"/>
      <x:c r="J4" s="8"/>
      <x:c r="K4" s="8"/>
    </x:row>
    <x:row r="5">
      <x:c r="A5" s="8"/>
      <x:c r="B5" s="8"/>
      <x:c r="C5" s="8"/>
      <x:c r="D5" s="8"/>
      <x:c r="E5" s="8"/>
      <x:c r="F5" s="8"/>
      <x:c r="G5" s="8"/>
      <x:c r="H5" s="8"/>
      <x:c r="I5" s="8"/>
      <x:c r="J5" s="8"/>
      <x:c r="K5" s="8"/>
    </x:row>
    <x:row r="6">
      <x:c r="A6" s="8"/>
      <x:c r="B6" s="8"/>
      <x:c r="C6" s="8"/>
      <x:c r="D6" s="8"/>
      <x:c r="E6" s="8"/>
      <x:c r="F6" s="8"/>
      <x:c r="G6" s="8"/>
      <x:c r="H6" s="8"/>
      <x:c r="I6" s="8"/>
      <x:c r="J6" s="8"/>
      <x:c r="K6" s="8"/>
    </x:row>
    <x:row r="7">
      <x:c r="A7" s="8"/>
      <x:c r="B7" s="8"/>
      <x:c r="C7" s="8"/>
      <x:c r="D7" s="8"/>
      <x:c r="E7" s="8"/>
      <x:c r="F7" s="8"/>
      <x:c r="G7" s="8"/>
      <x:c r="H7" s="8"/>
      <x:c r="I7" s="8"/>
      <x:c r="J7" s="8"/>
      <x:c r="K7" s="8"/>
    </x:row>
    <x:row r="8" ht="28" customHeight="1">
      <x:c r="A8" s="14" t="str">
        <x:v>Шаг</x:v>
      </x:c>
      <x:c r="B8" s="14" t="str">
        <x:v>Лист</x:v>
      </x:c>
      <x:c r="C8" s="14" t="str">
        <x:v>Назначение</x:v>
      </x:c>
      <x:c r="D8" s="8"/>
      <x:c r="E8" s="8"/>
      <x:c r="F8" s="8"/>
      <x:c r="G8" s="8"/>
      <x:c r="H8" s="8"/>
      <x:c r="I8" s="8"/>
      <x:c r="J8" s="8"/>
      <x:c r="K8" s="8"/>
    </x:row>
    <x:row r="9">
      <x:c r="A9" s="8" t="str">
        <x:v>1</x:v>
      </x:c>
      <x:c r="B9" s="8" t="str">
        <x:v>Вводные</x:v>
      </x:c>
      <x:c r="C9" s="8" t="str">
        <x:v>Меняйте только синие значения. Жёлтый фон — ключевые допущения.</x:v>
      </x:c>
      <x:c r="D9" s="8"/>
      <x:c r="E9" s="8"/>
      <x:c r="F9" s="8"/>
      <x:c r="G9" s="8"/>
      <x:c r="H9" s="8"/>
      <x:c r="I9" s="8"/>
      <x:c r="J9" s="8"/>
      <x:c r="K9" s="8"/>
    </x:row>
    <x:row r="10">
      <x:c r="A10" s="8" t="str">
        <x:v>2</x:v>
      </x:c>
      <x:c r="B10" s="8" t="str">
        <x:v>Открытая игра</x:v>
      </x:c>
      <x:c r="C10" s="8" t="str">
        <x:v>Выручка, расходы, результат и точка безубыточности по четырём сценариям.</x:v>
      </x:c>
      <x:c r="D10" s="8"/>
      <x:c r="E10" s="8"/>
      <x:c r="F10" s="8"/>
      <x:c r="G10" s="8"/>
      <x:c r="H10" s="8"/>
      <x:c r="I10" s="8"/>
      <x:c r="J10" s="8"/>
      <x:c r="K10" s="8"/>
    </x:row>
    <x:row r="11">
      <x:c r="A11" s="8" t="str">
        <x:v>3</x:v>
      </x:c>
      <x:c r="B11" s="8" t="str">
        <x:v>Корпоратив</x:v>
      </x:c>
      <x:c r="C11" s="8" t="str">
        <x:v>Отдельная экономика корпоративного заказа.</x:v>
      </x:c>
      <x:c r="D11" s="8"/>
      <x:c r="E11" s="8"/>
      <x:c r="F11" s="8"/>
      <x:c r="G11" s="8"/>
      <x:c r="H11" s="8"/>
      <x:c r="I11" s="8"/>
      <x:c r="J11" s="8"/>
      <x:c r="K11" s="8"/>
    </x:row>
    <x:row r="12">
      <x:c r="A12" s="8" t="str">
        <x:v>4</x:v>
      </x:c>
      <x:c r="B12" s="8" t="str">
        <x:v>Месяц</x:v>
      </x:c>
      <x:c r="C12" s="8" t="str">
        <x:v>Комбинация открытых игр и корпоративов.</x:v>
      </x:c>
      <x:c r="D12" s="8"/>
      <x:c r="E12" s="8"/>
      <x:c r="F12" s="8"/>
      <x:c r="G12" s="8"/>
      <x:c r="H12" s="8"/>
      <x:c r="I12" s="8"/>
      <x:c r="J12" s="8"/>
      <x:c r="K12" s="8"/>
    </x:row>
    <x:row r="13">
      <x:c r="A13" s="8" t="str">
        <x:v>5</x:v>
      </x:c>
      <x:c r="B13" s="8" t="str">
        <x:v>Вместимость</x:v>
      </x:c>
      <x:c r="C13" s="8" t="str">
        <x:v>Проверка физической ёмкости площадки и количества слотов.</x:v>
      </x:c>
      <x:c r="D13" s="8"/>
      <x:c r="E13" s="8"/>
      <x:c r="F13" s="8"/>
      <x:c r="G13" s="8"/>
      <x:c r="H13" s="8"/>
      <x:c r="I13" s="8"/>
      <x:c r="J13" s="8"/>
      <x:c r="K13" s="8"/>
    </x:row>
    <x:row r="14">
      <x:c r="A14" s="8" t="str">
        <x:v>6</x:v>
      </x:c>
      <x:c r="B14" s="8" t="str">
        <x:v>Сценарии</x:v>
      </x:c>
      <x:c r="C14" s="8" t="str">
        <x:v>База / слабый / сильный / стресс на одной странице.</x:v>
      </x:c>
      <x:c r="D14" s="8"/>
      <x:c r="E14" s="8"/>
      <x:c r="F14" s="8"/>
      <x:c r="G14" s="8"/>
      <x:c r="H14" s="8"/>
      <x:c r="I14" s="8"/>
      <x:c r="J14" s="8"/>
      <x:c r="K14" s="8"/>
    </x:row>
    <x:row r="15">
      <x:c r="A15" s="8" t="str">
        <x:v>7</x:v>
      </x:c>
      <x:c r="B15" s="8" t="str">
        <x:v>Чувствительность</x:v>
      </x:c>
      <x:c r="C15" s="8" t="str">
        <x:v>Зависимость результата от цены билета и посещаемости.</x:v>
      </x:c>
      <x:c r="D15" s="8"/>
      <x:c r="E15" s="8"/>
      <x:c r="F15" s="8"/>
      <x:c r="G15" s="8"/>
      <x:c r="H15" s="8"/>
      <x:c r="I15" s="8"/>
      <x:c r="J15" s="8"/>
      <x:c r="K15" s="8"/>
    </x:row>
    <x:row r="16">
      <x:c r="A16" s="8" t="str">
        <x:v>8</x:v>
      </x:c>
      <x:c r="B16" s="8" t="str">
        <x:v>Дашборд</x:v>
      </x:c>
      <x:c r="C16" s="8" t="str">
        <x:v>Короткая управленческая картина и решение.</x:v>
      </x:c>
      <x:c r="D16" s="8"/>
      <x:c r="E16" s="8"/>
      <x:c r="F16" s="8"/>
      <x:c r="G16" s="8"/>
      <x:c r="H16" s="8"/>
      <x:c r="I16" s="8"/>
      <x:c r="J16" s="8"/>
      <x:c r="K16" s="8"/>
    </x:row>
    <x:row r="17">
      <x:c r="A17" s="8" t="str">
        <x:v>9</x:v>
      </x:c>
      <x:c r="B17" s="8" t="str">
        <x:v>Источники</x:v>
      </x:c>
      <x:c r="C17" s="8" t="str">
        <x:v>Факты проекта, публичные подтверждения и сценарные допущения.</x:v>
      </x:c>
      <x:c r="D17" s="8"/>
      <x:c r="E17" s="8"/>
      <x:c r="F17" s="8"/>
      <x:c r="G17" s="8"/>
      <x:c r="H17" s="8"/>
      <x:c r="I17" s="8"/>
      <x:c r="J17" s="8"/>
      <x:c r="K17" s="8"/>
    </x:row>
    <x:row r="18">
      <x:c r="A18" s="8" t="str">
        <x:v>Важно</x:v>
      </x:c>
      <x:c r="B18" s="8" t="str">
        <x:v>—</x:v>
      </x:c>
      <x:c r="C18" s="8" t="str">
        <x:v>22 000 ₽ в базовой игре — сценарный результат, а не гарантированная чистая прибыль.</x:v>
      </x:c>
      <x:c r="D18" s="8"/>
      <x:c r="E18" s="8"/>
      <x:c r="F18" s="8"/>
      <x:c r="G18" s="8"/>
      <x:c r="H18" s="8"/>
      <x:c r="I18" s="8"/>
      <x:c r="J18" s="8"/>
      <x:c r="K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</x:row>
    <x:row r="20">
      <x:c r="A20" s="8" t="str">
        <x:v>Синие значения</x:v>
      </x:c>
      <x:c r="B20" s="8" t="str">
        <x:v>редактируемые вводы</x:v>
      </x:c>
      <x:c r="C20" s="8"/>
      <x:c r="D20" s="8"/>
      <x:c r="E20" s="8"/>
      <x:c r="F20" s="8"/>
      <x:c r="G20" s="8"/>
      <x:c r="H20" s="8"/>
      <x:c r="I20" s="8"/>
      <x:c r="J20" s="8"/>
      <x:c r="K20" s="8"/>
    </x:row>
    <x:row r="21">
      <x:c r="A21" s="8" t="str">
        <x:v>Зелёные значения</x:v>
      </x:c>
      <x:c r="B21" s="8" t="str">
        <x:v>связи с другими листами</x:v>
      </x:c>
      <x:c r="C21" s="8"/>
      <x:c r="D21" s="8"/>
      <x:c r="E21" s="8"/>
      <x:c r="F21" s="8"/>
      <x:c r="G21" s="8"/>
      <x:c r="H21" s="8"/>
      <x:c r="I21" s="8"/>
      <x:c r="J21" s="8"/>
      <x:c r="K21" s="8"/>
    </x:row>
    <x:row r="22">
      <x:c r="A22" s="8" t="str">
        <x:v>Чёрные значения</x:v>
      </x:c>
      <x:c r="B22" s="8" t="str">
        <x:v>расчётные формулы</x:v>
      </x:c>
      <x:c r="C22" s="8"/>
      <x:c r="D22" s="8"/>
      <x:c r="E22" s="8"/>
      <x:c r="F22" s="8"/>
      <x:c r="G22" s="8"/>
      <x:c r="H22" s="8"/>
      <x:c r="I22" s="8"/>
      <x:c r="J22" s="8"/>
      <x:c r="K22" s="8"/>
    </x:row>
    <x:row r="23">
      <x:c r="A23" s="8" t="str">
        <x:v>Жёлтый фон</x:v>
      </x:c>
      <x:c r="B23" s="8" t="str">
        <x:v>предпосылки, которые нужно перепроверить</x:v>
      </x:c>
      <x:c r="C23" s="8"/>
      <x:c r="D23" s="8"/>
      <x:c r="E23" s="8"/>
      <x:c r="F23" s="8"/>
      <x:c r="G23" s="8"/>
      <x:c r="H23" s="8"/>
      <x:c r="I23" s="8"/>
      <x:c r="J23" s="8"/>
      <x:c r="K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</x:row>
  </x:sheetData>
  <x:mergeCells>
    <x:mergeCell ref="A1:F1"/>
    <x:mergeCell ref="A3:F3"/>
    <x:mergeCell ref="A4:F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1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3" hidden="0" customWidth="1"/>
    <x:col min="7" max="7" width="40" hidden="0" customWidth="1"/>
  </x:cols>
  <x:sheetData>
    <x:row r="1" ht="30" customHeight="1">
      <x:c r="A1" s="145" t="str">
        <x:v>ВВОДНЫЕ — СЦЕНАРИИ И ИСТОЧНИКИ</x:v>
      </x:c>
      <x:c r="B1" s="145"/>
      <x:c r="C1" s="145"/>
      <x:c r="D1" s="145"/>
      <x:c r="E1" s="145"/>
      <x:c r="F1" s="145"/>
      <x:c r="G1" s="145"/>
      <x:c r="H1" s="8"/>
      <x:c r="I1" s="8"/>
      <x:c r="J1" s="8"/>
      <x:c r="K1" s="8"/>
    </x:row>
    <x:row r="2" ht="34" customHeight="1">
      <x:c r="A2" s="147" t="str">
        <x:v>«База» синхронизирована со статьёй. Слабый, сильный и стрессовый варианты — редакционные сценарии для проверки устойчивости; замените их фактическими данными своего города.</x:v>
      </x:c>
      <x:c r="B2" s="147"/>
      <x:c r="C2" s="147"/>
      <x:c r="D2" s="147"/>
      <x:c r="E2" s="147"/>
      <x:c r="F2" s="147"/>
      <x:c r="G2" s="147"/>
      <x:c r="H2" s="8"/>
      <x:c r="I2" s="8"/>
      <x:c r="J2" s="8"/>
      <x:c r="K2" s="8"/>
    </x:row>
    <x:row r="3">
      <x:c r="A3" s="140"/>
      <x:c r="B3" s="140"/>
      <x:c r="C3" s="140"/>
      <x:c r="D3" s="140"/>
      <x:c r="E3" s="140"/>
      <x:c r="F3" s="140"/>
      <x:c r="G3" s="140"/>
      <x:c r="H3" s="8"/>
      <x:c r="I3" s="8"/>
      <x:c r="J3" s="8"/>
      <x:c r="K3" s="8"/>
    </x:row>
    <x:row r="4" ht="30" customHeight="1">
      <x:c r="A4" s="149" t="str">
        <x:v>Параметр</x:v>
      </x:c>
      <x:c r="B4" s="149" t="str">
        <x:v>База</x:v>
      </x:c>
      <x:c r="C4" s="149" t="str">
        <x:v>Слабый</x:v>
      </x:c>
      <x:c r="D4" s="149" t="str">
        <x:v>Сильный</x:v>
      </x:c>
      <x:c r="E4" s="149" t="str">
        <x:v>Стресс</x:v>
      </x:c>
      <x:c r="F4" s="149" t="str">
        <x:v>Ед.</x:v>
      </x:c>
      <x:c r="G4" s="149" t="str">
        <x:v>Источник / статус</x:v>
      </x:c>
      <x:c r="H4" s="8"/>
      <x:c r="I4" s="8"/>
      <x:c r="J4" s="8"/>
      <x:c r="K4" s="8"/>
    </x:row>
    <x:row r="5" ht="24" customHeight="1">
      <x:c r="A5" s="162" t="str">
        <x:v>Участники открытой игры</x:v>
      </x:c>
      <x:c r="B5" s="158" t="n">
        <x:v>100</x:v>
      </x:c>
      <x:c r="C5" s="158" t="n">
        <x:v>60</x:v>
      </x:c>
      <x:c r="D5" s="158" t="n">
        <x:v>150</x:v>
      </x:c>
      <x:c r="E5" s="158" t="n">
        <x:v>40</x:v>
      </x:c>
      <x:c r="F5" s="164" t="str">
        <x:v>чел.</x:v>
      </x:c>
      <x:c r="G5" s="165" t="str">
        <x:v>База: данные проекта; остальные — сценарии</x:v>
      </x:c>
      <x:c r="H5" s="8"/>
      <x:c r="I5" s="8"/>
      <x:c r="J5" s="8"/>
      <x:c r="K5" s="8"/>
    </x:row>
    <x:row r="6" ht="24" customHeight="1">
      <x:c r="A6" s="162" t="str">
        <x:v>Цена билета</x:v>
      </x:c>
      <x:c r="B6" s="159" t="n">
        <x:v>500</x:v>
      </x:c>
      <x:c r="C6" s="159" t="n">
        <x:v>500</x:v>
      </x:c>
      <x:c r="D6" s="159" t="n">
        <x:v>500</x:v>
      </x:c>
      <x:c r="E6" s="159" t="n">
        <x:v>450</x:v>
      </x:c>
      <x:c r="F6" s="164" t="str">
        <x:v>₽/чел.</x:v>
      </x:c>
      <x:c r="G6" s="165" t="str">
        <x:v>База: рабочий расчёт; стресс — сценарий</x:v>
      </x:c>
      <x:c r="H6" s="8"/>
      <x:c r="I6" s="8"/>
      <x:c r="J6" s="8"/>
      <x:c r="K6" s="8"/>
    </x:row>
    <x:row r="7" ht="24" customHeight="1">
      <x:c r="A7" s="162" t="str">
        <x:v>Открытых игр в месяц</x:v>
      </x:c>
      <x:c r="B7" s="158" t="n">
        <x:v>2</x:v>
      </x:c>
      <x:c r="C7" s="158" t="n">
        <x:v>1</x:v>
      </x:c>
      <x:c r="D7" s="158" t="n">
        <x:v>3</x:v>
      </x:c>
      <x:c r="E7" s="158" t="n">
        <x:v>1</x:v>
      </x:c>
      <x:c r="F7" s="164" t="str">
        <x:v>шт.</x:v>
      </x:c>
      <x:c r="G7" s="165" t="str">
        <x:v>Сценарный ввод</x:v>
      </x:c>
      <x:c r="H7" s="8"/>
      <x:c r="I7" s="8"/>
      <x:c r="J7" s="8"/>
      <x:c r="K7" s="8"/>
    </x:row>
    <x:row r="8" ht="24" customHeight="1">
      <x:c r="A8" s="162" t="str">
        <x:v>Корпоративов в месяц</x:v>
      </x:c>
      <x:c r="B8" s="158" t="n">
        <x:v>1</x:v>
      </x:c>
      <x:c r="C8" s="158" t="n">
        <x:v>0</x:v>
      </x:c>
      <x:c r="D8" s="158" t="n">
        <x:v>1</x:v>
      </x:c>
      <x:c r="E8" s="158" t="n">
        <x:v>0</x:v>
      </x:c>
      <x:c r="F8" s="164" t="str">
        <x:v>шт.</x:v>
      </x:c>
      <x:c r="G8" s="165" t="str">
        <x:v>Сценарный ввод</x:v>
      </x:c>
      <x:c r="H8" s="8"/>
      <x:c r="I8" s="8"/>
      <x:c r="J8" s="8"/>
      <x:c r="K8" s="8"/>
    </x:row>
    <x:row r="9" ht="24" customHeight="1">
      <x:c r="A9" s="162" t="str">
        <x:v>Ведущий</x:v>
      </x:c>
      <x:c r="B9" s="159" t="n">
        <x:v>5500</x:v>
      </x:c>
      <x:c r="C9" s="159" t="n">
        <x:v>6000</x:v>
      </x:c>
      <x:c r="D9" s="159" t="n">
        <x:v>5000</x:v>
      </x:c>
      <x:c r="E9" s="159" t="n">
        <x:v>6000</x:v>
      </x:c>
      <x:c r="F9" s="164" t="str">
        <x:v>₽/игра</x:v>
      </x:c>
      <x:c r="G9" s="165" t="str">
        <x:v>Freddieshow: ориентир 5–6 тыс. ₽</x:v>
      </x:c>
      <x:c r="H9" s="8"/>
      <x:c r="I9" s="8"/>
      <x:c r="J9" s="8"/>
      <x:c r="K9" s="8"/>
    </x:row>
    <x:row r="10" ht="24" customHeight="1">
      <x:c r="A10" s="162" t="str">
        <x:v>Диджей</x:v>
      </x:c>
      <x:c r="B10" s="159" t="n">
        <x:v>3500</x:v>
      </x:c>
      <x:c r="C10" s="159" t="n">
        <x:v>4000</x:v>
      </x:c>
      <x:c r="D10" s="159" t="n">
        <x:v>3000</x:v>
      </x:c>
      <x:c r="E10" s="159" t="n">
        <x:v>4000</x:v>
      </x:c>
      <x:c r="F10" s="164" t="str">
        <x:v>₽/игра</x:v>
      </x:c>
      <x:c r="G10" s="165" t="str">
        <x:v>Freddieshow: ориентир 3–4 тыс. ₽</x:v>
      </x:c>
      <x:c r="H10" s="8"/>
      <x:c r="I10" s="8"/>
      <x:c r="J10" s="8"/>
      <x:c r="K10" s="8"/>
    </x:row>
    <x:row r="11" ht="24" customHeight="1">
      <x:c r="A11" s="162" t="str">
        <x:v>Фотограф</x:v>
      </x:c>
      <x:c r="B11" s="159" t="n">
        <x:v>4500</x:v>
      </x:c>
      <x:c r="C11" s="159" t="n">
        <x:v>5000</x:v>
      </x:c>
      <x:c r="D11" s="159" t="n">
        <x:v>4000</x:v>
      </x:c>
      <x:c r="E11" s="159" t="n">
        <x:v>5000</x:v>
      </x:c>
      <x:c r="F11" s="164" t="str">
        <x:v>₽/игра</x:v>
      </x:c>
      <x:c r="G11" s="165" t="str">
        <x:v>Freddieshow: ориентир 4–5 тыс. ₽</x:v>
      </x:c>
      <x:c r="H11" s="8"/>
      <x:c r="I11" s="8"/>
      <x:c r="J11" s="8"/>
      <x:c r="K11" s="8"/>
    </x:row>
    <x:row r="12" ht="24" customHeight="1">
      <x:c r="A12" s="162" t="str">
        <x:v>Типография и призы</x:v>
      </x:c>
      <x:c r="B12" s="159" t="n">
        <x:v>3000</x:v>
      </x:c>
      <x:c r="C12" s="159" t="n">
        <x:v>3000</x:v>
      </x:c>
      <x:c r="D12" s="159" t="n">
        <x:v>3000</x:v>
      </x:c>
      <x:c r="E12" s="159" t="n">
        <x:v>3000</x:v>
      </x:c>
      <x:c r="F12" s="164" t="str">
        <x:v>₽/игра</x:v>
      </x:c>
      <x:c r="G12" s="165" t="str">
        <x:v>Данные Freddieshow</x:v>
      </x:c>
      <x:c r="H12" s="8"/>
      <x:c r="I12" s="8"/>
      <x:c r="J12" s="8"/>
      <x:c r="K12" s="8"/>
    </x:row>
    <x:row r="13" ht="24" customHeight="1">
      <x:c r="A13" s="162" t="str">
        <x:v>Помощники</x:v>
      </x:c>
      <x:c r="B13" s="159" t="n">
        <x:v>2000</x:v>
      </x:c>
      <x:c r="C13" s="159" t="n">
        <x:v>2000</x:v>
      </x:c>
      <x:c r="D13" s="159" t="n">
        <x:v>2000</x:v>
      </x:c>
      <x:c r="E13" s="159" t="n">
        <x:v>2000</x:v>
      </x:c>
      <x:c r="F13" s="164" t="str">
        <x:v>₽/игра</x:v>
      </x:c>
      <x:c r="G13" s="165" t="str">
        <x:v>Данные Freddieshow</x:v>
      </x:c>
      <x:c r="H13" s="8"/>
      <x:c r="I13" s="8"/>
      <x:c r="J13" s="8"/>
      <x:c r="K13" s="8"/>
    </x:row>
    <x:row r="14" ht="24" customHeight="1">
      <x:c r="A14" s="162" t="str">
        <x:v>Роялти открытой игры</x:v>
      </x:c>
      <x:c r="B14" s="159" t="n">
        <x:v>4000</x:v>
      </x:c>
      <x:c r="C14" s="159" t="n">
        <x:v>5000</x:v>
      </x:c>
      <x:c r="D14" s="159" t="n">
        <x:v>3000</x:v>
      </x:c>
      <x:c r="E14" s="159" t="n">
        <x:v>5000</x:v>
      </x:c>
      <x:c r="F14" s="164" t="str">
        <x:v>₽/игра</x:v>
      </x:c>
      <x:c r="G14" s="165" t="str">
        <x:v>Freddieshow: 3–5 тыс. ₽</x:v>
      </x:c>
      <x:c r="H14" s="8"/>
      <x:c r="I14" s="8"/>
      <x:c r="J14" s="8"/>
      <x:c r="K14" s="8"/>
    </x:row>
    <x:row r="15" ht="24" customHeight="1">
      <x:c r="A15" s="162" t="str">
        <x:v>Продвижение VK</x:v>
      </x:c>
      <x:c r="B15" s="159" t="n">
        <x:v>2500</x:v>
      </x:c>
      <x:c r="C15" s="159" t="n">
        <x:v>3000</x:v>
      </x:c>
      <x:c r="D15" s="159" t="n">
        <x:v>2000</x:v>
      </x:c>
      <x:c r="E15" s="159" t="n">
        <x:v>3000</x:v>
      </x:c>
      <x:c r="F15" s="164" t="str">
        <x:v>₽/игра</x:v>
      </x:c>
      <x:c r="G15" s="165" t="str">
        <x:v>Freddieshow: ориентир 2–3 тыс. ₽</x:v>
      </x:c>
      <x:c r="H15" s="8"/>
      <x:c r="I15" s="8"/>
      <x:c r="J15" s="8"/>
      <x:c r="K15" s="8"/>
    </x:row>
    <x:row r="16" ht="24" customHeight="1">
      <x:c r="A16" s="162" t="str">
        <x:v>Площадка / депозит</x:v>
      </x:c>
      <x:c r="B16" s="160" t="n">
        <x:v>0</x:v>
      </x:c>
      <x:c r="C16" s="160" t="n">
        <x:v>0</x:v>
      </x:c>
      <x:c r="D16" s="160" t="n">
        <x:v>0</x:v>
      </x:c>
      <x:c r="E16" s="160" t="n">
        <x:v>5000</x:v>
      </x:c>
      <x:c r="F16" s="164" t="str">
        <x:v>₽/игра</x:v>
      </x:c>
      <x:c r="G16" s="165" t="str">
        <x:v>База 0 ₽; стресс — сценарное допущение</x:v>
      </x:c>
      <x:c r="H16" s="8"/>
      <x:c r="I16" s="8"/>
      <x:c r="J16" s="8"/>
      <x:c r="K16" s="8"/>
    </x:row>
    <x:row r="17" ht="24" customHeight="1">
      <x:c r="A17" s="162" t="str">
        <x:v>Прочие расходы игры</x:v>
      </x:c>
      <x:c r="B17" s="160" t="n">
        <x:v>0</x:v>
      </x:c>
      <x:c r="C17" s="160" t="n">
        <x:v>0</x:v>
      </x:c>
      <x:c r="D17" s="160" t="n">
        <x:v>0</x:v>
      </x:c>
      <x:c r="E17" s="160" t="n">
        <x:v>2000</x:v>
      </x:c>
      <x:c r="F17" s="164" t="str">
        <x:v>₽/игра</x:v>
      </x:c>
      <x:c r="G17" s="165" t="str">
        <x:v>Редакционное поле для стресс-теста</x:v>
      </x:c>
      <x:c r="H17" s="8"/>
      <x:c r="I17" s="8"/>
      <x:c r="J17" s="8"/>
      <x:c r="K17" s="8"/>
    </x:row>
    <x:row r="18" ht="24" customHeight="1">
      <x:c r="A18" s="162" t="str">
        <x:v>Налоговый сценарий</x:v>
      </x:c>
      <x:c r="B18" s="161" t="n">
        <x:v>0.06</x:v>
      </x:c>
      <x:c r="C18" s="161" t="n">
        <x:v>0.06</x:v>
      </x:c>
      <x:c r="D18" s="161" t="n">
        <x:v>0.06</x:v>
      </x:c>
      <x:c r="E18" s="161" t="n">
        <x:v>0.06</x:v>
      </x:c>
      <x:c r="F18" s="164" t="str">
        <x:v>% выручки</x:v>
      </x:c>
      <x:c r="G18" s="165" t="str">
        <x:v>Иллюстративный УСН 6%; проверять фактический режим</x:v>
      </x:c>
      <x:c r="H18" s="8"/>
      <x:c r="I18" s="8"/>
      <x:c r="J18" s="8"/>
      <x:c r="K18" s="8"/>
    </x:row>
    <x:row r="19" ht="24" customHeight="1">
      <x:c r="A19" s="162" t="str">
        <x:v>Паушальный взнос</x:v>
      </x:c>
      <x:c r="B19" s="159" t="n">
        <x:v>65000</x:v>
      </x:c>
      <x:c r="C19" s="159" t="n">
        <x:v>30000</x:v>
      </x:c>
      <x:c r="D19" s="159" t="n">
        <x:v>100000</x:v>
      </x:c>
      <x:c r="E19" s="159" t="n">
        <x:v>100000</x:v>
      </x:c>
      <x:c r="F19" s="164" t="str">
        <x:v>₽</x:v>
      </x:c>
      <x:c r="G19" s="165" t="str">
        <x:v>Freddieshow: 30–100 тыс. ₽</x:v>
      </x:c>
      <x:c r="H19" s="8"/>
      <x:c r="I19" s="8"/>
      <x:c r="J19" s="8"/>
      <x:c r="K19" s="8"/>
    </x:row>
    <x:row r="20" ht="24" customHeight="1">
      <x:c r="A20" s="162" t="str">
        <x:v>Подготовка запуска</x:v>
      </x:c>
      <x:c r="B20" s="159" t="n">
        <x:v>17500</x:v>
      </x:c>
      <x:c r="C20" s="159" t="n">
        <x:v>15000</x:v>
      </x:c>
      <x:c r="D20" s="159" t="n">
        <x:v>20000</x:v>
      </x:c>
      <x:c r="E20" s="159" t="n">
        <x:v>20000</x:v>
      </x:c>
      <x:c r="F20" s="164" t="str">
        <x:v>₽</x:v>
      </x:c>
      <x:c r="G20" s="165" t="str">
        <x:v>Freddieshow: 15–20 тыс. ₽</x:v>
      </x:c>
      <x:c r="H20" s="8"/>
      <x:c r="I20" s="8"/>
      <x:c r="J20" s="8"/>
      <x:c r="K20" s="8"/>
    </x:row>
    <x:row r="21" ht="24" customHeight="1">
      <x:c r="A21" s="162" t="str">
        <x:v>Чек корпоратива</x:v>
      </x:c>
      <x:c r="B21" s="159" t="n">
        <x:v>60000</x:v>
      </x:c>
      <x:c r="C21" s="159" t="n">
        <x:v>30000</x:v>
      </x:c>
      <x:c r="D21" s="159" t="n">
        <x:v>70000</x:v>
      </x:c>
      <x:c r="E21" s="159" t="n">
        <x:v>30000</x:v>
      </x:c>
      <x:c r="F21" s="164" t="str">
        <x:v>₽</x:v>
      </x:c>
      <x:c r="G21" s="165" t="str">
        <x:v>Freddieshow: 30–70 тыс. ₽</x:v>
      </x:c>
      <x:c r="H21" s="8"/>
      <x:c r="I21" s="8"/>
      <x:c r="J21" s="8"/>
      <x:c r="K21" s="8"/>
    </x:row>
    <x:row r="22" ht="24" customHeight="1">
      <x:c r="A22" s="162" t="str">
        <x:v>Роялти корпоратива</x:v>
      </x:c>
      <x:c r="B22" s="159" t="n">
        <x:v>4000</x:v>
      </x:c>
      <x:c r="C22" s="159" t="n">
        <x:v>4000</x:v>
      </x:c>
      <x:c r="D22" s="159" t="n">
        <x:v>4000</x:v>
      </x:c>
      <x:c r="E22" s="159" t="n">
        <x:v>4000</x:v>
      </x:c>
      <x:c r="F22" s="164" t="str">
        <x:v>₽</x:v>
      </x:c>
      <x:c r="G22" s="165" t="str">
        <x:v>Freddieshow: 4 тыс. ₽</x:v>
      </x:c>
      <x:c r="H22" s="8"/>
      <x:c r="I22" s="8"/>
      <x:c r="J22" s="8"/>
      <x:c r="K22" s="8"/>
    </x:row>
    <x:row r="23" ht="24" customHeight="1">
      <x:c r="A23" s="162" t="str">
        <x:v>Доп. расходы корпоратива</x:v>
      </x:c>
      <x:c r="B23" s="159" t="n">
        <x:v>0</x:v>
      </x:c>
      <x:c r="C23" s="159" t="n">
        <x:v>5000</x:v>
      </x:c>
      <x:c r="D23" s="159" t="n">
        <x:v>10000</x:v>
      </x:c>
      <x:c r="E23" s="159" t="n">
        <x:v>10000</x:v>
      </x:c>
      <x:c r="F23" s="164" t="str">
        <x:v>₽</x:v>
      </x:c>
      <x:c r="G23" s="165" t="str">
        <x:v>Сценарий; заменить по ТЗ</x:v>
      </x:c>
      <x:c r="H23" s="8"/>
      <x:c r="I23" s="8"/>
      <x:c r="J23" s="8"/>
      <x:c r="K23" s="8"/>
    </x:row>
    <x:row r="24" ht="24" customHeight="1">
      <x:c r="A24" s="162" t="str">
        <x:v>Вместимость площадки</x:v>
      </x:c>
      <x:c r="B24" s="158" t="n">
        <x:v>120</x:v>
      </x:c>
      <x:c r="C24" s="158" t="n">
        <x:v>80</x:v>
      </x:c>
      <x:c r="D24" s="158" t="n">
        <x:v>180</x:v>
      </x:c>
      <x:c r="E24" s="158" t="n">
        <x:v>60</x:v>
      </x:c>
      <x:c r="F24" s="164" t="str">
        <x:v>чел.</x:v>
      </x:c>
      <x:c r="G24" s="165" t="str">
        <x:v>Сценарий; заменить фактической вместимостью</x:v>
      </x:c>
      <x:c r="H24" s="8"/>
      <x:c r="I24" s="8"/>
      <x:c r="J24" s="8"/>
      <x:c r="K24" s="8"/>
    </x:row>
    <x:row r="25" ht="24" customHeight="1">
      <x:c r="A25" s="162" t="str">
        <x:v>Доступных регулярных слотов</x:v>
      </x:c>
      <x:c r="B25" s="158" t="n">
        <x:v>2</x:v>
      </x:c>
      <x:c r="C25" s="158" t="n">
        <x:v>1</x:v>
      </x:c>
      <x:c r="D25" s="158" t="n">
        <x:v>3</x:v>
      </x:c>
      <x:c r="E25" s="158" t="n">
        <x:v>1</x:v>
      </x:c>
      <x:c r="F25" s="164" t="str">
        <x:v>игр/мес.</x:v>
      </x:c>
      <x:c r="G25" s="165" t="str">
        <x:v>Сценарий; заменить договорённостью с площадкой</x:v>
      </x:c>
      <x:c r="H25" s="8"/>
      <x:c r="I25" s="8"/>
      <x:c r="J25" s="8"/>
      <x:c r="K25" s="8"/>
    </x:row>
    <x:row r="26">
      <x:c r="A26" s="140"/>
      <x:c r="B26" s="140"/>
      <x:c r="C26" s="140"/>
      <x:c r="D26" s="140"/>
      <x:c r="E26" s="140"/>
      <x:c r="F26" s="140"/>
      <x:c r="G26" s="140"/>
      <x:c r="H26" s="8"/>
      <x:c r="I26" s="8"/>
      <x:c r="J26" s="8"/>
      <x:c r="K26" s="8"/>
    </x:row>
    <x:row r="27" ht="38" customHeight="1">
      <x:c r="A27" s="167" t="str">
        <x:v>Кроме роялти других обязательных регулярных платежей со стороны проекта нет. Команда, реклама, налоги, площадка/депозит и прочие затраты — собственная операционная экономика партнёра.</x:v>
      </x:c>
      <x:c r="B27" s="167"/>
      <x:c r="C27" s="167"/>
      <x:c r="D27" s="167"/>
      <x:c r="E27" s="167"/>
      <x:c r="F27" s="167"/>
      <x:c r="G27" s="167"/>
      <x:c r="H27" s="8"/>
      <x:c r="I27" s="8"/>
      <x:c r="J27" s="8"/>
      <x:c r="K27" s="8"/>
    </x:row>
    <x:row r="28">
      <x:c r="A28" s="30"/>
      <x:c r="B28" s="30"/>
      <x:c r="C28" s="30"/>
      <x:c r="D28" s="30"/>
      <x:c r="E28" s="30"/>
      <x:c r="F28" s="30"/>
      <x:c r="G28" s="30"/>
      <x:c r="H28" s="8"/>
      <x:c r="I28" s="8"/>
      <x:c r="J28" s="8"/>
      <x:c r="K28" s="8"/>
    </x:row>
    <x:row r="29">
      <x:c r="A29" s="30"/>
      <x:c r="B29" s="30"/>
      <x:c r="C29" s="30"/>
      <x:c r="D29" s="30"/>
      <x:c r="E29" s="30"/>
      <x:c r="F29" s="30"/>
      <x:c r="G29" s="30"/>
      <x:c r="H29" s="8"/>
      <x:c r="I29" s="8"/>
      <x:c r="J29" s="8"/>
      <x:c r="K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</x:row>
  </x:sheetData>
  <x:mergeCells>
    <x:mergeCell ref="A1:G1"/>
    <x:mergeCell ref="A2:G2"/>
    <x:mergeCell ref="A27:G29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3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8" customHeight="1">
      <x:c r="A1" s="110" t="str">
        <x:v>ОТКРЫТАЯ ИГРА — ЭКОНОМИКА ОДНОГО СОБЫТИЯ</x:v>
      </x:c>
      <x:c r="B1" s="110"/>
      <x:c r="C1" s="110"/>
      <x:c r="D1" s="110"/>
      <x:c r="E1" s="110"/>
      <x:c r="F1" s="110"/>
      <x:c r="G1" s="8"/>
      <x:c r="H1" s="8"/>
      <x:c r="I1" s="8"/>
      <x:c r="J1" s="8"/>
      <x:c r="K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 ht="28" customHeight="1">
      <x:c r="A3" s="14" t="str">
        <x:v>Показатель</x:v>
      </x:c>
      <x:c r="B3" s="14" t="str">
        <x:v>Формула / логика</x:v>
      </x:c>
      <x:c r="C3" s="14" t="str">
        <x:v>База</x:v>
      </x:c>
      <x:c r="D3" s="14" t="str">
        <x:v>Слабый</x:v>
      </x:c>
      <x:c r="E3" s="14" t="str">
        <x:v>Сильный</x:v>
      </x:c>
      <x:c r="F3" s="14" t="str">
        <x:v>Стресс</x:v>
      </x:c>
      <x:c r="G3" s="8"/>
      <x:c r="H3" s="8"/>
      <x:c r="I3" s="8"/>
      <x:c r="J3" s="8"/>
      <x:c r="K3" s="8"/>
    </x:row>
    <x:row r="4">
      <x:c r="A4" s="8" t="str">
        <x:v>Участники</x:v>
      </x:c>
      <x:c r="B4" s="8" t="str">
        <x:v>Вводные</x:v>
      </x:c>
      <x:c r="C4" s="60" t="n">
        <x:f>'Вводные'!B5</x:f>
        <x:v>100</x:v>
      </x:c>
      <x:c r="D4" s="60" t="n">
        <x:f>'Вводные'!C5</x:f>
        <x:v>60</x:v>
      </x:c>
      <x:c r="E4" s="60" t="n">
        <x:f>'Вводные'!D5</x:f>
        <x:v>150</x:v>
      </x:c>
      <x:c r="F4" s="60" t="n">
        <x:f>'Вводные'!E5</x:f>
        <x:v>40</x:v>
      </x:c>
      <x:c r="G4" s="8"/>
      <x:c r="H4" s="8"/>
      <x:c r="I4" s="8"/>
      <x:c r="J4" s="8"/>
      <x:c r="K4" s="8"/>
    </x:row>
    <x:row r="5">
      <x:c r="A5" s="8" t="str">
        <x:v>Цена билета, ₽</x:v>
      </x:c>
      <x:c r="B5" s="8" t="str">
        <x:v>Вводные</x:v>
      </x:c>
      <x:c r="C5" s="61" t="n">
        <x:f>'Вводные'!B6</x:f>
        <x:v>500</x:v>
      </x:c>
      <x:c r="D5" s="61" t="n">
        <x:f>'Вводные'!C6</x:f>
        <x:v>500</x:v>
      </x:c>
      <x:c r="E5" s="61" t="n">
        <x:f>'Вводные'!D6</x:f>
        <x:v>500</x:v>
      </x:c>
      <x:c r="F5" s="61" t="n">
        <x:f>'Вводные'!E6</x:f>
        <x:v>450</x:v>
      </x:c>
      <x:c r="G5" s="8"/>
      <x:c r="H5" s="8"/>
      <x:c r="I5" s="8"/>
      <x:c r="J5" s="8"/>
      <x:c r="K5" s="8"/>
    </x:row>
    <x:row r="6">
      <x:c r="A6" s="8" t="str">
        <x:v>Выручка, ₽</x:v>
      </x:c>
      <x:c r="B6" s="8" t="str">
        <x:v>Участники × билет</x:v>
      </x:c>
      <x:c r="C6" s="62" t="n">
        <x:f>C4*C5</x:f>
        <x:v>50000</x:v>
      </x:c>
      <x:c r="D6" s="62" t="n">
        <x:f>D4*D5</x:f>
        <x:v>30000</x:v>
      </x:c>
      <x:c r="E6" s="62" t="n">
        <x:f>E4*E5</x:f>
        <x:v>75000</x:v>
      </x:c>
      <x:c r="F6" s="62" t="n">
        <x:f>F4*F5</x:f>
        <x:v>18000</x:v>
      </x:c>
      <x:c r="G6" s="8"/>
      <x:c r="H6" s="8"/>
      <x:c r="I6" s="8"/>
      <x:c r="J6" s="8"/>
      <x:c r="K6" s="8"/>
    </x:row>
    <x:row r="7">
      <x:c r="A7" s="8" t="str">
        <x:v>Ведущий, ₽</x:v>
      </x:c>
      <x:c r="B7" s="8" t="str">
        <x:v>Вводные</x:v>
      </x:c>
      <x:c r="C7" s="61" t="n">
        <x:f>'Вводные'!B9</x:f>
        <x:v>5500</x:v>
      </x:c>
      <x:c r="D7" s="61" t="n">
        <x:f>'Вводные'!C9</x:f>
        <x:v>6000</x:v>
      </x:c>
      <x:c r="E7" s="61" t="n">
        <x:f>'Вводные'!D9</x:f>
        <x:v>5000</x:v>
      </x:c>
      <x:c r="F7" s="61" t="n">
        <x:f>'Вводные'!E9</x:f>
        <x:v>6000</x:v>
      </x:c>
      <x:c r="G7" s="8"/>
      <x:c r="H7" s="8"/>
      <x:c r="I7" s="8"/>
      <x:c r="J7" s="8"/>
      <x:c r="K7" s="8"/>
    </x:row>
    <x:row r="8">
      <x:c r="A8" s="8" t="str">
        <x:v>Диджей, ₽</x:v>
      </x:c>
      <x:c r="B8" s="8" t="str">
        <x:v>Вводные</x:v>
      </x:c>
      <x:c r="C8" s="61" t="n">
        <x:f>'Вводные'!B10</x:f>
        <x:v>3500</x:v>
      </x:c>
      <x:c r="D8" s="61" t="n">
        <x:f>'Вводные'!C10</x:f>
        <x:v>4000</x:v>
      </x:c>
      <x:c r="E8" s="61" t="n">
        <x:f>'Вводные'!D10</x:f>
        <x:v>3000</x:v>
      </x:c>
      <x:c r="F8" s="61" t="n">
        <x:f>'Вводные'!E10</x:f>
        <x:v>4000</x:v>
      </x:c>
      <x:c r="G8" s="8"/>
      <x:c r="H8" s="8"/>
      <x:c r="I8" s="8"/>
      <x:c r="J8" s="8"/>
      <x:c r="K8" s="8"/>
    </x:row>
    <x:row r="9">
      <x:c r="A9" s="8" t="str">
        <x:v>Фотограф, ₽</x:v>
      </x:c>
      <x:c r="B9" s="8" t="str">
        <x:v>Вводные</x:v>
      </x:c>
      <x:c r="C9" s="61" t="n">
        <x:f>'Вводные'!B11</x:f>
        <x:v>4500</x:v>
      </x:c>
      <x:c r="D9" s="61" t="n">
        <x:f>'Вводные'!C11</x:f>
        <x:v>5000</x:v>
      </x:c>
      <x:c r="E9" s="61" t="n">
        <x:f>'Вводные'!D11</x:f>
        <x:v>4000</x:v>
      </x:c>
      <x:c r="F9" s="61" t="n">
        <x:f>'Вводные'!E11</x:f>
        <x:v>5000</x:v>
      </x:c>
      <x:c r="G9" s="8"/>
      <x:c r="H9" s="8"/>
      <x:c r="I9" s="8"/>
      <x:c r="J9" s="8"/>
      <x:c r="K9" s="8"/>
    </x:row>
    <x:row r="10">
      <x:c r="A10" s="8" t="str">
        <x:v>Типография и призы, ₽</x:v>
      </x:c>
      <x:c r="B10" s="8" t="str">
        <x:v>Вводные</x:v>
      </x:c>
      <x:c r="C10" s="61" t="n">
        <x:f>'Вводные'!B12</x:f>
        <x:v>3000</x:v>
      </x:c>
      <x:c r="D10" s="61" t="n">
        <x:f>'Вводные'!C12</x:f>
        <x:v>3000</x:v>
      </x:c>
      <x:c r="E10" s="61" t="n">
        <x:f>'Вводные'!D12</x:f>
        <x:v>3000</x:v>
      </x:c>
      <x:c r="F10" s="61" t="n">
        <x:f>'Вводные'!E12</x:f>
        <x:v>3000</x:v>
      </x:c>
      <x:c r="G10" s="8"/>
      <x:c r="H10" s="8"/>
      <x:c r="I10" s="8"/>
      <x:c r="J10" s="8"/>
      <x:c r="K10" s="8"/>
    </x:row>
    <x:row r="11">
      <x:c r="A11" s="8" t="str">
        <x:v>Помощники, ₽</x:v>
      </x:c>
      <x:c r="B11" s="8" t="str">
        <x:v>Вводные</x:v>
      </x:c>
      <x:c r="C11" s="61" t="n">
        <x:f>'Вводные'!B13</x:f>
        <x:v>2000</x:v>
      </x:c>
      <x:c r="D11" s="61" t="n">
        <x:f>'Вводные'!C13</x:f>
        <x:v>2000</x:v>
      </x:c>
      <x:c r="E11" s="61" t="n">
        <x:f>'Вводные'!D13</x:f>
        <x:v>2000</x:v>
      </x:c>
      <x:c r="F11" s="61" t="n">
        <x:f>'Вводные'!E13</x:f>
        <x:v>2000</x:v>
      </x:c>
      <x:c r="G11" s="8"/>
      <x:c r="H11" s="8"/>
      <x:c r="I11" s="8"/>
      <x:c r="J11" s="8"/>
      <x:c r="K11" s="8"/>
    </x:row>
    <x:row r="12">
      <x:c r="A12" s="8" t="str">
        <x:v>Роялти, ₽</x:v>
      </x:c>
      <x:c r="B12" s="8" t="str">
        <x:v>Вводные</x:v>
      </x:c>
      <x:c r="C12" s="61" t="n">
        <x:f>'Вводные'!B14</x:f>
        <x:v>4000</x:v>
      </x:c>
      <x:c r="D12" s="61" t="n">
        <x:f>'Вводные'!C14</x:f>
        <x:v>5000</x:v>
      </x:c>
      <x:c r="E12" s="61" t="n">
        <x:f>'Вводные'!D14</x:f>
        <x:v>3000</x:v>
      </x:c>
      <x:c r="F12" s="61" t="n">
        <x:f>'Вводные'!E14</x:f>
        <x:v>5000</x:v>
      </x:c>
      <x:c r="G12" s="8"/>
      <x:c r="H12" s="8"/>
      <x:c r="I12" s="8"/>
      <x:c r="J12" s="8"/>
      <x:c r="K12" s="8"/>
    </x:row>
    <x:row r="13">
      <x:c r="A13" s="8" t="str">
        <x:v>Продвижение VK, ₽</x:v>
      </x:c>
      <x:c r="B13" s="8" t="str">
        <x:v>Вводные</x:v>
      </x:c>
      <x:c r="C13" s="61" t="n">
        <x:f>'Вводные'!B15</x:f>
        <x:v>2500</x:v>
      </x:c>
      <x:c r="D13" s="61" t="n">
        <x:f>'Вводные'!C15</x:f>
        <x:v>3000</x:v>
      </x:c>
      <x:c r="E13" s="61" t="n">
        <x:f>'Вводные'!D15</x:f>
        <x:v>2000</x:v>
      </x:c>
      <x:c r="F13" s="61" t="n">
        <x:f>'Вводные'!E15</x:f>
        <x:v>3000</x:v>
      </x:c>
      <x:c r="G13" s="8"/>
      <x:c r="H13" s="8"/>
      <x:c r="I13" s="8"/>
      <x:c r="J13" s="8"/>
      <x:c r="K13" s="8"/>
    </x:row>
    <x:row r="14">
      <x:c r="A14" s="8" t="str">
        <x:v>Площадка / депозит, ₽</x:v>
      </x:c>
      <x:c r="B14" s="8" t="str">
        <x:v>Вводные</x:v>
      </x:c>
      <x:c r="C14" s="61" t="n">
        <x:f>'Вводные'!B16</x:f>
        <x:v>0</x:v>
      </x:c>
      <x:c r="D14" s="61" t="n">
        <x:f>'Вводные'!C16</x:f>
        <x:v>0</x:v>
      </x:c>
      <x:c r="E14" s="61" t="n">
        <x:f>'Вводные'!D16</x:f>
        <x:v>0</x:v>
      </x:c>
      <x:c r="F14" s="61" t="n">
        <x:f>'Вводные'!E16</x:f>
        <x:v>5000</x:v>
      </x:c>
      <x:c r="G14" s="8"/>
      <x:c r="H14" s="8"/>
      <x:c r="I14" s="8"/>
      <x:c r="J14" s="8"/>
      <x:c r="K14" s="8"/>
    </x:row>
    <x:row r="15">
      <x:c r="A15" s="8" t="str">
        <x:v>Прочие расходы, ₽</x:v>
      </x:c>
      <x:c r="B15" s="8" t="str">
        <x:v>Вводные</x:v>
      </x:c>
      <x:c r="C15" s="61" t="n">
        <x:f>'Вводные'!B17</x:f>
        <x:v>0</x:v>
      </x:c>
      <x:c r="D15" s="61" t="n">
        <x:f>'Вводные'!C17</x:f>
        <x:v>0</x:v>
      </x:c>
      <x:c r="E15" s="61" t="n">
        <x:f>'Вводные'!D17</x:f>
        <x:v>0</x:v>
      </x:c>
      <x:c r="F15" s="61" t="n">
        <x:f>'Вводные'!E17</x:f>
        <x:v>2000</x:v>
      </x:c>
      <x:c r="G15" s="8"/>
      <x:c r="H15" s="8"/>
      <x:c r="I15" s="8"/>
      <x:c r="J15" s="8"/>
      <x:c r="K15" s="8"/>
    </x:row>
    <x:row r="16">
      <x:c r="A16" s="8" t="str">
        <x:v>Налог, ₽</x:v>
      </x:c>
      <x:c r="B16" s="8" t="str">
        <x:v>Выручка × налог</x:v>
      </x:c>
      <x:c r="C16" s="62" t="n">
        <x:f>C6*'Вводные'!B18</x:f>
        <x:v>3000</x:v>
      </x:c>
      <x:c r="D16" s="62" t="n">
        <x:f>D6*'Вводные'!C18</x:f>
        <x:v>1800</x:v>
      </x:c>
      <x:c r="E16" s="62" t="n">
        <x:f>E6*'Вводные'!D18</x:f>
        <x:v>4500</x:v>
      </x:c>
      <x:c r="F16" s="62" t="n">
        <x:f>F6*'Вводные'!E18</x:f>
        <x:v>1080</x:v>
      </x:c>
      <x:c r="G16" s="8"/>
      <x:c r="H16" s="8"/>
      <x:c r="I16" s="8"/>
      <x:c r="J16" s="8"/>
      <x:c r="K16" s="8"/>
    </x:row>
    <x:row r="17">
      <x:c r="A17" s="8" t="str">
        <x:v>Всего расходов, ₽</x:v>
      </x:c>
      <x:c r="B17" s="8" t="str">
        <x:v>Сумма расходов</x:v>
      </x:c>
      <x:c r="C17" s="62" t="n">
        <x:f>SUM(C7:C16)</x:f>
        <x:v>28000</x:v>
      </x:c>
      <x:c r="D17" s="62" t="n">
        <x:f>SUM(D7:D16)</x:f>
        <x:v>29800</x:v>
      </x:c>
      <x:c r="E17" s="62" t="n">
        <x:f>SUM(E7:E16)</x:f>
        <x:v>26500</x:v>
      </x:c>
      <x:c r="F17" s="62" t="n">
        <x:f>SUM(F7:F16)</x:f>
        <x:v>36080</x:v>
      </x:c>
      <x:c r="G17" s="8"/>
      <x:c r="H17" s="8"/>
      <x:c r="I17" s="8"/>
      <x:c r="J17" s="8"/>
      <x:c r="K17" s="8"/>
    </x:row>
    <x:row r="18">
      <x:c r="A18" s="63" t="str">
        <x:v>Результат игры, ₽</x:v>
      </x:c>
      <x:c r="B18" s="63" t="str">
        <x:v>Выручка − расходы</x:v>
      </x:c>
      <x:c r="C18" s="64" t="n">
        <x:f>C6-C17</x:f>
        <x:v>22000</x:v>
      </x:c>
      <x:c r="D18" s="64" t="n">
        <x:f>D6-D17</x:f>
        <x:v>200</x:v>
      </x:c>
      <x:c r="E18" s="64" t="n">
        <x:f>E6-E17</x:f>
        <x:v>48500</x:v>
      </x:c>
      <x:c r="F18" s="64" t="n">
        <x:f>F6-F17</x:f>
        <x:v>-18080</x:v>
      </x:c>
      <x:c r="G18" s="8"/>
      <x:c r="H18" s="8"/>
      <x:c r="I18" s="8"/>
      <x:c r="J18" s="8"/>
      <x:c r="K18" s="8"/>
    </x:row>
    <x:row r="19">
      <x:c r="A19" s="8" t="str">
        <x:v>Маржа</x:v>
      </x:c>
      <x:c r="B19" s="8" t="str">
        <x:v>Результат / выручка</x:v>
      </x:c>
      <x:c r="C19" s="65" t="n">
        <x:f>IF(C6=0,0,C18/C6)</x:f>
        <x:v>0.44</x:v>
      </x:c>
      <x:c r="D19" s="65" t="n">
        <x:f>IF(D6=0,0,D18/D6)</x:f>
        <x:v>0.006666666666666667</x:v>
      </x:c>
      <x:c r="E19" s="65" t="n">
        <x:f>IF(E6=0,0,E18/E6)</x:f>
        <x:v>0.6466666666666666</x:v>
      </x:c>
      <x:c r="F19" s="65" t="n">
        <x:f>IF(F6=0,0,F18/F6)</x:f>
        <x:v>-1.0044444444444445</x:v>
      </x:c>
      <x:c r="G19" s="8"/>
      <x:c r="H19" s="8"/>
      <x:c r="I19" s="8"/>
      <x:c r="J19" s="8"/>
      <x:c r="K19" s="8"/>
    </x:row>
    <x:row r="20">
      <x:c r="A20" s="66" t="str">
        <x:v>Точка безубыточности, чел.</x:v>
      </x:c>
      <x:c r="B20" s="66" t="str">
        <x:v>Фиксированные расходы / маржинальный доход</x:v>
      </x:c>
      <x:c r="C20" s="67" t="n">
        <x:f>ROUNDUP(SUM(C7:C15)/(C5*(1-'Вводные'!B18)),0)</x:f>
        <x:v>54</x:v>
      </x:c>
      <x:c r="D20" s="67" t="n">
        <x:f>ROUNDUP(SUM(D7:D15)/(D5*(1-'Вводные'!C18)),0)</x:f>
        <x:v>60</x:v>
      </x:c>
      <x:c r="E20" s="67" t="n">
        <x:f>ROUNDUP(SUM(E7:E15)/(E5*(1-'Вводные'!D18)),0)</x:f>
        <x:v>47</x:v>
      </x:c>
      <x:c r="F20" s="67" t="n">
        <x:f>ROUNDUP(SUM(F7:F15)/(F5*(1-'Вводные'!E18)),0)</x:f>
        <x:v>83</x:v>
      </x:c>
      <x:c r="G20" s="8"/>
      <x:c r="H20" s="8"/>
      <x:c r="I20" s="8"/>
      <x:c r="J20" s="8"/>
      <x:c r="K20" s="8"/>
    </x:row>
    <x:row r="21">
      <x:c r="A21" s="8" t="str">
        <x:v>Стартовые вложения, ₽</x:v>
      </x:c>
      <x:c r="B21" s="8" t="str">
        <x:v>Паушальный взнос + подготовка</x:v>
      </x:c>
      <x:c r="C21" s="61" t="n">
        <x:f>'Вводные'!B19+'Вводные'!B20</x:f>
        <x:v>82500</x:v>
      </x:c>
      <x:c r="D21" s="61" t="n">
        <x:f>'Вводные'!C19+'Вводные'!C20</x:f>
        <x:v>45000</x:v>
      </x:c>
      <x:c r="E21" s="61" t="n">
        <x:f>'Вводные'!D19+'Вводные'!D20</x:f>
        <x:v>120000</x:v>
      </x:c>
      <x:c r="F21" s="61" t="n">
        <x:f>'Вводные'!E19+'Вводные'!E20</x:f>
        <x:v>120000</x:v>
      </x:c>
      <x:c r="G21" s="8"/>
      <x:c r="H21" s="8"/>
      <x:c r="I21" s="8"/>
      <x:c r="J21" s="8"/>
      <x:c r="K21" s="8"/>
    </x:row>
    <x:row r="22">
      <x:c r="A22" s="8" t="str">
        <x:v>Окупаемость, игр</x:v>
      </x:c>
      <x:c r="B22" s="8" t="str">
        <x:v>Стартовые вложения / результат</x:v>
      </x:c>
      <x:c r="C22" s="68" t="n">
        <x:f>IF(C18&gt;0,ROUNDUP(C21/C18,0),0)</x:f>
        <x:v>4</x:v>
      </x:c>
      <x:c r="D22" s="68" t="n">
        <x:f>IF(D18&gt;0,ROUNDUP(D21/D18,0),0)</x:f>
        <x:v>225</x:v>
      </x:c>
      <x:c r="E22" s="68" t="n">
        <x:f>IF(E18&gt;0,ROUNDUP(E21/E18,0),0)</x:f>
        <x:v>3</x:v>
      </x:c>
      <x:c r="F22" s="68" t="n">
        <x:f>IF(F18&gt;0,ROUNDUP(F21/F18,0),0)</x:f>
        <x:v>0</x:v>
      </x:c>
      <x:c r="G22" s="8"/>
      <x:c r="H22" s="8"/>
      <x:c r="I22" s="8"/>
      <x:c r="J22" s="8"/>
      <x:c r="K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</x:row>
  </x:sheetData>
  <x:mergeCells>
    <x:mergeCell ref="A1:F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3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8" customHeight="1">
      <x:c r="A1" s="110" t="str">
        <x:v>КОРПОРАТИВ — ДОПОЛНИТЕЛЬНЫЙ B2B-СЦЕНАРИЙ</x:v>
      </x:c>
      <x:c r="B1" s="110"/>
      <x:c r="C1" s="110"/>
      <x:c r="D1" s="110"/>
      <x:c r="E1" s="110"/>
      <x:c r="F1" s="110"/>
      <x:c r="G1" s="8"/>
      <x:c r="H1" s="8"/>
      <x:c r="I1" s="8"/>
      <x:c r="J1" s="8"/>
      <x:c r="K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 ht="28" customHeight="1">
      <x:c r="A3" s="14" t="str">
        <x:v>Показатель</x:v>
      </x:c>
      <x:c r="B3" s="14" t="str">
        <x:v>Формула / логика</x:v>
      </x:c>
      <x:c r="C3" s="14" t="str">
        <x:v>База</x:v>
      </x:c>
      <x:c r="D3" s="14" t="str">
        <x:v>Слабый</x:v>
      </x:c>
      <x:c r="E3" s="14" t="str">
        <x:v>Сильный</x:v>
      </x:c>
      <x:c r="F3" s="14" t="str">
        <x:v>Стресс</x:v>
      </x:c>
      <x:c r="G3" s="8"/>
      <x:c r="H3" s="8"/>
      <x:c r="I3" s="8"/>
      <x:c r="J3" s="8"/>
      <x:c r="K3" s="8"/>
    </x:row>
    <x:row r="4">
      <x:c r="A4" s="8" t="str">
        <x:v>Чек заказа, ₽</x:v>
      </x:c>
      <x:c r="B4" s="8" t="str">
        <x:v>Вводные</x:v>
      </x:c>
      <x:c r="C4" s="61" t="n">
        <x:f>'Вводные'!B21</x:f>
        <x:v>60000</x:v>
      </x:c>
      <x:c r="D4" s="61" t="n">
        <x:f>'Вводные'!C21</x:f>
        <x:v>30000</x:v>
      </x:c>
      <x:c r="E4" s="61" t="n">
        <x:f>'Вводные'!D21</x:f>
        <x:v>70000</x:v>
      </x:c>
      <x:c r="F4" s="61" t="n">
        <x:f>'Вводные'!E21</x:f>
        <x:v>30000</x:v>
      </x:c>
      <x:c r="G4" s="8"/>
      <x:c r="H4" s="8"/>
      <x:c r="I4" s="8"/>
      <x:c r="J4" s="8"/>
      <x:c r="K4" s="8"/>
    </x:row>
    <x:row r="5">
      <x:c r="A5" s="8" t="str">
        <x:v>Ведущий + диджей + фотограф, ₽</x:v>
      </x:c>
      <x:c r="B5" s="8" t="str">
        <x:v>Сумма ставок</x:v>
      </x:c>
      <x:c r="C5" s="61" t="n">
        <x:f>'Вводные'!B9+'Вводные'!B10+'Вводные'!B11</x:f>
        <x:v>13500</x:v>
      </x:c>
      <x:c r="D5" s="61" t="n">
        <x:f>'Вводные'!C9+'Вводные'!C10+'Вводные'!C11</x:f>
        <x:v>15000</x:v>
      </x:c>
      <x:c r="E5" s="61" t="n">
        <x:f>'Вводные'!D9+'Вводные'!D10+'Вводные'!D11</x:f>
        <x:v>12000</x:v>
      </x:c>
      <x:c r="F5" s="61" t="n">
        <x:f>'Вводные'!E9+'Вводные'!E10+'Вводные'!E11</x:f>
        <x:v>15000</x:v>
      </x:c>
      <x:c r="G5" s="8"/>
      <x:c r="H5" s="8"/>
      <x:c r="I5" s="8"/>
      <x:c r="J5" s="8"/>
      <x:c r="K5" s="8"/>
    </x:row>
    <x:row r="6">
      <x:c r="A6" s="8" t="str">
        <x:v>Типография, призы и помощники, ₽</x:v>
      </x:c>
      <x:c r="B6" s="8" t="str">
        <x:v>Как в открытой игре</x:v>
      </x:c>
      <x:c r="C6" s="61" t="n">
        <x:f>'Вводные'!B12+'Вводные'!B13</x:f>
        <x:v>5000</x:v>
      </x:c>
      <x:c r="D6" s="61" t="n">
        <x:f>'Вводные'!C12+'Вводные'!C13</x:f>
        <x:v>5000</x:v>
      </x:c>
      <x:c r="E6" s="61" t="n">
        <x:f>'Вводные'!D12+'Вводные'!D13</x:f>
        <x:v>5000</x:v>
      </x:c>
      <x:c r="F6" s="61" t="n">
        <x:f>'Вводные'!E12+'Вводные'!E13</x:f>
        <x:v>5000</x:v>
      </x:c>
      <x:c r="G6" s="8"/>
      <x:c r="H6" s="8"/>
      <x:c r="I6" s="8"/>
      <x:c r="J6" s="8"/>
      <x:c r="K6" s="8"/>
    </x:row>
    <x:row r="7">
      <x:c r="A7" s="8" t="str">
        <x:v>Роялти, ₽</x:v>
      </x:c>
      <x:c r="B7" s="8" t="str">
        <x:v>Фиксировано</x:v>
      </x:c>
      <x:c r="C7" s="61" t="n">
        <x:f>'Вводные'!B22</x:f>
        <x:v>4000</x:v>
      </x:c>
      <x:c r="D7" s="61" t="n">
        <x:f>'Вводные'!C22</x:f>
        <x:v>4000</x:v>
      </x:c>
      <x:c r="E7" s="61" t="n">
        <x:f>'Вводные'!D22</x:f>
        <x:v>4000</x:v>
      </x:c>
      <x:c r="F7" s="61" t="n">
        <x:f>'Вводные'!E22</x:f>
        <x:v>4000</x:v>
      </x:c>
      <x:c r="G7" s="8"/>
      <x:c r="H7" s="8"/>
      <x:c r="I7" s="8"/>
      <x:c r="J7" s="8"/>
      <x:c r="K7" s="8"/>
    </x:row>
    <x:row r="8">
      <x:c r="A8" s="8" t="str">
        <x:v>Доп. расходы по ТЗ, ₽</x:v>
      </x:c>
      <x:c r="B8" s="8" t="str">
        <x:v>Вводные</x:v>
      </x:c>
      <x:c r="C8" s="61" t="n">
        <x:f>'Вводные'!B23</x:f>
        <x:v>0</x:v>
      </x:c>
      <x:c r="D8" s="61" t="n">
        <x:f>'Вводные'!C23</x:f>
        <x:v>5000</x:v>
      </x:c>
      <x:c r="E8" s="61" t="n">
        <x:f>'Вводные'!D23</x:f>
        <x:v>10000</x:v>
      </x:c>
      <x:c r="F8" s="61" t="n">
        <x:f>'Вводные'!E23</x:f>
        <x:v>10000</x:v>
      </x:c>
      <x:c r="G8" s="8"/>
      <x:c r="H8" s="8"/>
      <x:c r="I8" s="8"/>
      <x:c r="J8" s="8"/>
      <x:c r="K8" s="8"/>
    </x:row>
    <x:row r="9">
      <x:c r="A9" s="8" t="str">
        <x:v>Налог, ₽</x:v>
      </x:c>
      <x:c r="B9" s="8" t="str">
        <x:v>Чек × налог</x:v>
      </x:c>
      <x:c r="C9" s="86" t="n">
        <x:f>C4*'Вводные'!B18</x:f>
        <x:v>3600</x:v>
      </x:c>
      <x:c r="D9" s="86" t="n">
        <x:f>D4*'Вводные'!C18</x:f>
        <x:v>1800</x:v>
      </x:c>
      <x:c r="E9" s="86" t="n">
        <x:f>E4*'Вводные'!D18</x:f>
        <x:v>4200</x:v>
      </x:c>
      <x:c r="F9" s="86" t="n">
        <x:f>F4*'Вводные'!E18</x:f>
        <x:v>1800</x:v>
      </x:c>
      <x:c r="G9" s="8"/>
      <x:c r="H9" s="8"/>
      <x:c r="I9" s="8"/>
      <x:c r="J9" s="8"/>
      <x:c r="K9" s="8"/>
    </x:row>
    <x:row r="10">
      <x:c r="A10" s="8" t="str">
        <x:v>Всего расходов, ₽</x:v>
      </x:c>
      <x:c r="B10" s="8" t="str">
        <x:v>Сумма расходов</x:v>
      </x:c>
      <x:c r="C10" s="86" t="n">
        <x:f>SUM(C5:C9)</x:f>
        <x:v>26100</x:v>
      </x:c>
      <x:c r="D10" s="86" t="n">
        <x:f>SUM(D5:D9)</x:f>
        <x:v>30800</x:v>
      </x:c>
      <x:c r="E10" s="86" t="n">
        <x:f>SUM(E5:E9)</x:f>
        <x:v>35200</x:v>
      </x:c>
      <x:c r="F10" s="86" t="n">
        <x:f>SUM(F5:F9)</x:f>
        <x:v>35800</x:v>
      </x:c>
      <x:c r="G10" s="8"/>
      <x:c r="H10" s="8"/>
      <x:c r="I10" s="8"/>
      <x:c r="J10" s="8"/>
      <x:c r="K10" s="8"/>
    </x:row>
    <x:row r="11">
      <x:c r="A11" s="63" t="str">
        <x:v>Результат, ₽</x:v>
      </x:c>
      <x:c r="B11" s="63" t="str">
        <x:v>Чек − расходы</x:v>
      </x:c>
      <x:c r="C11" s="87" t="n">
        <x:f>C4-C10</x:f>
        <x:v>33900</x:v>
      </x:c>
      <x:c r="D11" s="87" t="n">
        <x:f>D4-D10</x:f>
        <x:v>-800</x:v>
      </x:c>
      <x:c r="E11" s="87" t="n">
        <x:f>E4-E10</x:f>
        <x:v>34800</x:v>
      </x:c>
      <x:c r="F11" s="87" t="n">
        <x:f>F4-F10</x:f>
        <x:v>-5800</x:v>
      </x:c>
      <x:c r="G11" s="8"/>
      <x:c r="H11" s="8"/>
      <x:c r="I11" s="8"/>
      <x:c r="J11" s="8"/>
      <x:c r="K11" s="8"/>
    </x:row>
    <x:row r="12">
      <x:c r="A12" s="8" t="str">
        <x:v>Маржа</x:v>
      </x:c>
      <x:c r="B12" s="8" t="str">
        <x:v>Результат / чек</x:v>
      </x:c>
      <x:c r="C12" s="88" t="n">
        <x:f>IF(C4=0,0,C11/C4)</x:f>
        <x:v>0.565</x:v>
      </x:c>
      <x:c r="D12" s="88" t="n">
        <x:f>IF(D4=0,0,D11/D4)</x:f>
        <x:v>-0.02666666666666667</x:v>
      </x:c>
      <x:c r="E12" s="88" t="n">
        <x:f>IF(E4=0,0,E11/E4)</x:f>
        <x:v>0.49714285714285716</x:v>
      </x:c>
      <x:c r="F12" s="88" t="n">
        <x:f>IF(F4=0,0,F11/F4)</x:f>
        <x:v>-0.19333333333333333</x:v>
      </x:c>
      <x:c r="G12" s="8"/>
      <x:c r="H12" s="8"/>
      <x:c r="I12" s="8"/>
      <x:c r="J12" s="8"/>
      <x:c r="K12" s="8"/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</x:row>
  </x:sheetData>
  <x:mergeCells>
    <x:mergeCell ref="A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36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8" customHeight="1">
      <x:c r="A1" s="110" t="str">
        <x:v>МЕСЯЦ — КОМБИНАЦИЯ ОТКРЫТЫХ ИГР И КОРПОРАТИВОВ</x:v>
      </x:c>
      <x:c r="B1" s="110"/>
      <x:c r="C1" s="110"/>
      <x:c r="D1" s="110"/>
      <x:c r="E1" s="110"/>
      <x:c r="F1" s="110"/>
      <x:c r="G1" s="8"/>
      <x:c r="H1" s="8"/>
      <x:c r="I1" s="8"/>
      <x:c r="J1" s="8"/>
      <x:c r="K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 ht="28" customHeight="1">
      <x:c r="A3" s="14" t="str">
        <x:v>Показатель</x:v>
      </x:c>
      <x:c r="B3" s="14" t="str">
        <x:v>Формула / логика</x:v>
      </x:c>
      <x:c r="C3" s="14" t="str">
        <x:v>База</x:v>
      </x:c>
      <x:c r="D3" s="14" t="str">
        <x:v>Слабый</x:v>
      </x:c>
      <x:c r="E3" s="14" t="str">
        <x:v>Сильный</x:v>
      </x:c>
      <x:c r="F3" s="14" t="str">
        <x:v>Стресс</x:v>
      </x:c>
      <x:c r="G3" s="8"/>
      <x:c r="H3" s="8"/>
      <x:c r="I3" s="8"/>
      <x:c r="J3" s="8"/>
      <x:c r="K3" s="8"/>
    </x:row>
    <x:row r="4">
      <x:c r="A4" s="8" t="str">
        <x:v>Открытых игр в месяц</x:v>
      </x:c>
      <x:c r="B4" s="8" t="str">
        <x:v>Вводные</x:v>
      </x:c>
      <x:c r="C4" s="60" t="n">
        <x:f>'Вводные'!B7</x:f>
        <x:v>2</x:v>
      </x:c>
      <x:c r="D4" s="60" t="n">
        <x:f>'Вводные'!C7</x:f>
        <x:v>1</x:v>
      </x:c>
      <x:c r="E4" s="60" t="n">
        <x:f>'Вводные'!D7</x:f>
        <x:v>3</x:v>
      </x:c>
      <x:c r="F4" s="60" t="n">
        <x:f>'Вводные'!E7</x:f>
        <x:v>1</x:v>
      </x:c>
      <x:c r="G4" s="8"/>
      <x:c r="H4" s="8"/>
      <x:c r="I4" s="8"/>
      <x:c r="J4" s="8"/>
      <x:c r="K4" s="8"/>
    </x:row>
    <x:row r="5">
      <x:c r="A5" s="8" t="str">
        <x:v>Корпоративов в месяц</x:v>
      </x:c>
      <x:c r="B5" s="8" t="str">
        <x:v>Вводные</x:v>
      </x:c>
      <x:c r="C5" s="60" t="n">
        <x:f>'Вводные'!B8</x:f>
        <x:v>1</x:v>
      </x:c>
      <x:c r="D5" s="60" t="n">
        <x:f>'Вводные'!C8</x:f>
        <x:v>0</x:v>
      </x:c>
      <x:c r="E5" s="60" t="n">
        <x:f>'Вводные'!D8</x:f>
        <x:v>1</x:v>
      </x:c>
      <x:c r="F5" s="60" t="n">
        <x:f>'Вводные'!E8</x:f>
        <x:v>0</x:v>
      </x:c>
      <x:c r="G5" s="8"/>
      <x:c r="H5" s="8"/>
      <x:c r="I5" s="8"/>
      <x:c r="J5" s="8"/>
      <x:c r="K5" s="8"/>
    </x:row>
    <x:row r="6">
      <x:c r="A6" s="8" t="str">
        <x:v>Результат открытых игр, ₽</x:v>
      </x:c>
      <x:c r="B6" s="8" t="str">
        <x:v>Результат игры × количество</x:v>
      </x:c>
      <x:c r="C6" s="61" t="n">
        <x:f>'Открытая игра'!C18*C4</x:f>
        <x:v>44000</x:v>
      </x:c>
      <x:c r="D6" s="61" t="n">
        <x:f>'Открытая игра'!D18*D4</x:f>
        <x:v>200</x:v>
      </x:c>
      <x:c r="E6" s="61" t="n">
        <x:f>'Открытая игра'!E18*E4</x:f>
        <x:v>145500</x:v>
      </x:c>
      <x:c r="F6" s="61" t="n">
        <x:f>'Открытая игра'!F18*F4</x:f>
        <x:v>-18080</x:v>
      </x:c>
      <x:c r="G6" s="8"/>
      <x:c r="H6" s="8"/>
      <x:c r="I6" s="8"/>
      <x:c r="J6" s="8"/>
      <x:c r="K6" s="8"/>
    </x:row>
    <x:row r="7">
      <x:c r="A7" s="8" t="str">
        <x:v>Результат корпоративов, ₽</x:v>
      </x:c>
      <x:c r="B7" s="8" t="str">
        <x:v>Результат заказа × количество</x:v>
      </x:c>
      <x:c r="C7" s="61" t="n">
        <x:f>'Корпоратив'!C11*C5</x:f>
        <x:v>33900</x:v>
      </x:c>
      <x:c r="D7" s="61" t="n">
        <x:f>'Корпоратив'!D11*D5</x:f>
        <x:v>0</x:v>
      </x:c>
      <x:c r="E7" s="61" t="n">
        <x:f>'Корпоратив'!E11*E5</x:f>
        <x:v>34800</x:v>
      </x:c>
      <x:c r="F7" s="61" t="n">
        <x:f>'Корпоратив'!F11*F5</x:f>
        <x:v>0</x:v>
      </x:c>
      <x:c r="G7" s="8"/>
      <x:c r="H7" s="8"/>
      <x:c r="I7" s="8"/>
      <x:c r="J7" s="8"/>
      <x:c r="K7" s="8"/>
    </x:row>
    <x:row r="8">
      <x:c r="A8" s="63" t="str">
        <x:v>Месячный результат, ₽</x:v>
      </x:c>
      <x:c r="B8" s="63" t="str">
        <x:v>Сумма</x:v>
      </x:c>
      <x:c r="C8" s="87" t="n">
        <x:f>C6+C7</x:f>
        <x:v>77900</x:v>
      </x:c>
      <x:c r="D8" s="87" t="n">
        <x:f>D6+D7</x:f>
        <x:v>200</x:v>
      </x:c>
      <x:c r="E8" s="87" t="n">
        <x:f>E6+E7</x:f>
        <x:v>180300</x:v>
      </x:c>
      <x:c r="F8" s="87" t="n">
        <x:f>F6+F7</x:f>
        <x:v>-18080</x:v>
      </x:c>
      <x:c r="G8" s="8"/>
      <x:c r="H8" s="8"/>
      <x:c r="I8" s="8"/>
      <x:c r="J8" s="8"/>
      <x:c r="K8" s="8"/>
    </x:row>
    <x:row r="9">
      <x:c r="A9" s="8" t="str">
        <x:v>Годовой run-rate, ₽</x:v>
      </x:c>
      <x:c r="B9" s="8" t="str">
        <x:v>Месяц × 12; не прогноз</x:v>
      </x:c>
      <x:c r="C9" s="86" t="n">
        <x:f>C8*12</x:f>
        <x:v>934800</x:v>
      </x:c>
      <x:c r="D9" s="86" t="n">
        <x:f>D8*12</x:f>
        <x:v>2400</x:v>
      </x:c>
      <x:c r="E9" s="86" t="n">
        <x:f>E8*12</x:f>
        <x:v>2163600</x:v>
      </x:c>
      <x:c r="F9" s="86" t="n">
        <x:f>F8*12</x:f>
        <x:v>-216960</x:v>
      </x:c>
      <x:c r="G9" s="8"/>
      <x:c r="H9" s="8"/>
      <x:c r="I9" s="8"/>
      <x:c r="J9" s="8"/>
      <x:c r="K9" s="8"/>
    </x:row>
    <x:row r="10">
      <x:c r="A10" s="8"/>
      <x:c r="B10" s="8"/>
      <x:c r="C10" s="8"/>
      <x:c r="D10" s="8"/>
      <x:c r="E10" s="8"/>
      <x:c r="F10" s="8"/>
      <x:c r="G10" s="8"/>
      <x:c r="H10" s="8"/>
      <x:c r="I10" s="8"/>
      <x:c r="J10" s="8"/>
      <x:c r="K10" s="8"/>
    </x:row>
    <x:row r="1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</x:row>
    <x:row r="12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</x:row>
  </x:sheetData>
  <x:mergeCells>
    <x:mergeCell ref="A1:F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35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</x:cols>
  <x:sheetData>
    <x:row r="1" ht="28" customHeight="1">
      <x:c r="A1" s="110" t="str">
        <x:v>ВМЕСТИМОСТЬ — ФИЗИЧЕСКИЙ ПРЕДЕЛ РОСТА</x:v>
      </x:c>
      <x:c r="B1" s="110"/>
      <x:c r="C1" s="110"/>
      <x:c r="D1" s="110"/>
      <x:c r="E1" s="110"/>
      <x:c r="F1" s="110"/>
      <x:c r="G1" s="8"/>
      <x:c r="H1" s="8"/>
      <x:c r="I1" s="8"/>
      <x:c r="J1" s="8"/>
      <x:c r="K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 ht="28" customHeight="1">
      <x:c r="A3" s="14" t="str">
        <x:v>Показатель</x:v>
      </x:c>
      <x:c r="B3" s="14" t="str">
        <x:v>Формула / логика</x:v>
      </x:c>
      <x:c r="C3" s="14" t="str">
        <x:v>База</x:v>
      </x:c>
      <x:c r="D3" s="14" t="str">
        <x:v>Слабый</x:v>
      </x:c>
      <x:c r="E3" s="14" t="str">
        <x:v>Сильный</x:v>
      </x:c>
      <x:c r="F3" s="14" t="str">
        <x:v>Стресс</x:v>
      </x:c>
      <x:c r="G3" s="8"/>
      <x:c r="H3" s="8"/>
      <x:c r="I3" s="8"/>
      <x:c r="J3" s="8"/>
      <x:c r="K3" s="8"/>
    </x:row>
    <x:row r="4">
      <x:c r="A4" s="8" t="str">
        <x:v>Вместимость площадки, чел.</x:v>
      </x:c>
      <x:c r="B4" s="8" t="str">
        <x:v>Вводные</x:v>
      </x:c>
      <x:c r="C4" s="60" t="n">
        <x:f>'Вводные'!B24</x:f>
        <x:v>120</x:v>
      </x:c>
      <x:c r="D4" s="60" t="n">
        <x:f>'Вводные'!C24</x:f>
        <x:v>80</x:v>
      </x:c>
      <x:c r="E4" s="60" t="n">
        <x:f>'Вводные'!D24</x:f>
        <x:v>180</x:v>
      </x:c>
      <x:c r="F4" s="60" t="n">
        <x:f>'Вводные'!E24</x:f>
        <x:v>60</x:v>
      </x:c>
      <x:c r="G4" s="8"/>
      <x:c r="H4" s="8"/>
      <x:c r="I4" s="8"/>
      <x:c r="J4" s="8"/>
      <x:c r="K4" s="8"/>
    </x:row>
    <x:row r="5">
      <x:c r="A5" s="8" t="str">
        <x:v>План участников на игру, чел.</x:v>
      </x:c>
      <x:c r="B5" s="8" t="str">
        <x:v>Вводные</x:v>
      </x:c>
      <x:c r="C5" s="60" t="n">
        <x:f>'Вводные'!B5</x:f>
        <x:v>100</x:v>
      </x:c>
      <x:c r="D5" s="60" t="n">
        <x:f>'Вводные'!C5</x:f>
        <x:v>60</x:v>
      </x:c>
      <x:c r="E5" s="60" t="n">
        <x:f>'Вводные'!D5</x:f>
        <x:v>150</x:v>
      </x:c>
      <x:c r="F5" s="60" t="n">
        <x:f>'Вводные'!E5</x:f>
        <x:v>40</x:v>
      </x:c>
      <x:c r="G5" s="8"/>
      <x:c r="H5" s="8"/>
      <x:c r="I5" s="8"/>
      <x:c r="J5" s="8"/>
      <x:c r="K5" s="8"/>
    </x:row>
    <x:row r="6">
      <x:c r="A6" s="8" t="str">
        <x:v>Загрузка одной игры</x:v>
      </x:c>
      <x:c r="B6" s="8" t="str">
        <x:v>Участники / вместимость</x:v>
      </x:c>
      <x:c r="C6" s="88" t="n">
        <x:f>IF(C4=0,0,C5/C4)</x:f>
        <x:v>0.8333333333333334</x:v>
      </x:c>
      <x:c r="D6" s="88" t="n">
        <x:f>IF(D4=0,0,D5/D4)</x:f>
        <x:v>0.75</x:v>
      </x:c>
      <x:c r="E6" s="88" t="n">
        <x:f>IF(E4=0,0,E5/E4)</x:f>
        <x:v>0.8333333333333334</x:v>
      </x:c>
      <x:c r="F6" s="88" t="n">
        <x:f>IF(F4=0,0,F5/F4)</x:f>
        <x:v>0.6666666666666666</x:v>
      </x:c>
      <x:c r="G6" s="8"/>
      <x:c r="H6" s="8"/>
      <x:c r="I6" s="8"/>
      <x:c r="J6" s="8"/>
      <x:c r="K6" s="8"/>
    </x:row>
    <x:row r="7">
      <x:c r="A7" s="8" t="str">
        <x:v>Доступных слотов, игр/мес.</x:v>
      </x:c>
      <x:c r="B7" s="8" t="str">
        <x:v>Вводные</x:v>
      </x:c>
      <x:c r="C7" s="60" t="n">
        <x:f>'Вводные'!B25</x:f>
        <x:v>2</x:v>
      </x:c>
      <x:c r="D7" s="60" t="n">
        <x:f>'Вводные'!C25</x:f>
        <x:v>1</x:v>
      </x:c>
      <x:c r="E7" s="60" t="n">
        <x:f>'Вводные'!D25</x:f>
        <x:v>3</x:v>
      </x:c>
      <x:c r="F7" s="60" t="n">
        <x:f>'Вводные'!E25</x:f>
        <x:v>1</x:v>
      </x:c>
      <x:c r="G7" s="8"/>
      <x:c r="H7" s="8"/>
      <x:c r="I7" s="8"/>
      <x:c r="J7" s="8"/>
      <x:c r="K7" s="8"/>
    </x:row>
    <x:row r="8">
      <x:c r="A8" s="8" t="str">
        <x:v>План открытых игр, игр/мес.</x:v>
      </x:c>
      <x:c r="B8" s="8" t="str">
        <x:v>Вводные</x:v>
      </x:c>
      <x:c r="C8" s="60" t="n">
        <x:f>'Вводные'!B7</x:f>
        <x:v>2</x:v>
      </x:c>
      <x:c r="D8" s="60" t="n">
        <x:f>'Вводные'!C7</x:f>
        <x:v>1</x:v>
      </x:c>
      <x:c r="E8" s="60" t="n">
        <x:f>'Вводные'!D7</x:f>
        <x:v>3</x:v>
      </x:c>
      <x:c r="F8" s="60" t="n">
        <x:f>'Вводные'!E7</x:f>
        <x:v>1</x:v>
      </x:c>
      <x:c r="G8" s="8"/>
      <x:c r="H8" s="8"/>
      <x:c r="I8" s="8"/>
      <x:c r="J8" s="8"/>
      <x:c r="K8" s="8"/>
    </x:row>
    <x:row r="9">
      <x:c r="A9" s="8" t="str">
        <x:v>Физическая ёмкость месяца, чел.</x:v>
      </x:c>
      <x:c r="B9" s="8" t="str">
        <x:v>Вместимость × слоты</x:v>
      </x:c>
      <x:c r="C9" s="114" t="n">
        <x:f>C4*C7</x:f>
        <x:v>240</x:v>
      </x:c>
      <x:c r="D9" s="114" t="n">
        <x:f>D4*D7</x:f>
        <x:v>80</x:v>
      </x:c>
      <x:c r="E9" s="114" t="n">
        <x:f>E4*E7</x:f>
        <x:v>540</x:v>
      </x:c>
      <x:c r="F9" s="114" t="n">
        <x:f>F4*F7</x:f>
        <x:v>60</x:v>
      </x:c>
      <x:c r="G9" s="8"/>
      <x:c r="H9" s="8"/>
      <x:c r="I9" s="8"/>
      <x:c r="J9" s="8"/>
      <x:c r="K9" s="8"/>
    </x:row>
    <x:row r="10">
      <x:c r="A10" s="8" t="str">
        <x:v>Плановый поток месяца, чел.</x:v>
      </x:c>
      <x:c r="B10" s="8" t="str">
        <x:v>Участники × игры</x:v>
      </x:c>
      <x:c r="C10" s="114" t="n">
        <x:f>C5*C8</x:f>
        <x:v>200</x:v>
      </x:c>
      <x:c r="D10" s="114" t="n">
        <x:f>D5*D8</x:f>
        <x:v>60</x:v>
      </x:c>
      <x:c r="E10" s="114" t="n">
        <x:f>E5*E8</x:f>
        <x:v>450</x:v>
      </x:c>
      <x:c r="F10" s="114" t="n">
        <x:f>F5*F8</x:f>
        <x:v>40</x:v>
      </x:c>
      <x:c r="G10" s="8"/>
      <x:c r="H10" s="8"/>
      <x:c r="I10" s="8"/>
      <x:c r="J10" s="8"/>
      <x:c r="K10" s="8"/>
    </x:row>
    <x:row r="11">
      <x:c r="A11" s="8" t="str">
        <x:v>Использование вместимости</x:v>
      </x:c>
      <x:c r="B11" s="8" t="str">
        <x:v>Поток / ёмкость</x:v>
      </x:c>
      <x:c r="C11" s="88" t="n">
        <x:f>IF(C9=0,0,C10/C9)</x:f>
        <x:v>0.8333333333333334</x:v>
      </x:c>
      <x:c r="D11" s="88" t="n">
        <x:f>IF(D9=0,0,D10/D9)</x:f>
        <x:v>0.75</x:v>
      </x:c>
      <x:c r="E11" s="88" t="n">
        <x:f>IF(E9=0,0,E10/E9)</x:f>
        <x:v>0.8333333333333334</x:v>
      </x:c>
      <x:c r="F11" s="88" t="n">
        <x:f>IF(F9=0,0,F10/F9)</x:f>
        <x:v>0.6666666666666666</x:v>
      </x:c>
      <x:c r="G11" s="8"/>
      <x:c r="H11" s="8"/>
      <x:c r="I11" s="8"/>
      <x:c r="J11" s="8"/>
      <x:c r="K11" s="8"/>
    </x:row>
    <x:row r="12">
      <x:c r="A12" s="8" t="str">
        <x:v>Резерв вместимости, чел.</x:v>
      </x:c>
      <x:c r="B12" s="8" t="str">
        <x:v>Ёмкость − поток</x:v>
      </x:c>
      <x:c r="C12" s="114" t="n">
        <x:f>C9-C10</x:f>
        <x:v>40</x:v>
      </x:c>
      <x:c r="D12" s="114" t="n">
        <x:f>D9-D10</x:f>
        <x:v>20</x:v>
      </x:c>
      <x:c r="E12" s="114" t="n">
        <x:f>E9-E10</x:f>
        <x:v>90</x:v>
      </x:c>
      <x:c r="F12" s="114" t="n">
        <x:f>F9-F10</x:f>
        <x:v>20</x:v>
      </x:c>
      <x:c r="G12" s="8"/>
      <x:c r="H12" s="8"/>
      <x:c r="I12" s="8"/>
      <x:c r="J12" s="8"/>
      <x:c r="K12" s="8"/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</x:row>
    <x:row r="14">
      <x:c r="A14" s="30" t="str">
        <x:v>Если использование вместимости стабильно выше 85–90%, рост уже упирается в площадку или календарь. До покупки дополнительной рекламы сначала проверьте вторую дату, другой зал, цену и способность команды выдержать дополнительный слот.</x:v>
      </x:c>
      <x:c r="B14" s="30"/>
      <x:c r="C14" s="30"/>
      <x:c r="D14" s="30"/>
      <x:c r="E14" s="30"/>
      <x:c r="F14" s="30"/>
      <x:c r="G14" s="8"/>
      <x:c r="H14" s="8"/>
      <x:c r="I14" s="8"/>
      <x:c r="J14" s="8"/>
      <x:c r="K14" s="8"/>
    </x:row>
    <x:row r="15">
      <x:c r="A15" s="30"/>
      <x:c r="B15" s="30"/>
      <x:c r="C15" s="30"/>
      <x:c r="D15" s="30"/>
      <x:c r="E15" s="30"/>
      <x:c r="F15" s="30"/>
      <x:c r="G15" s="8"/>
      <x:c r="H15" s="8"/>
      <x:c r="I15" s="8"/>
      <x:c r="J15" s="8"/>
      <x:c r="K15" s="8"/>
    </x:row>
    <x:row r="16">
      <x:c r="A16" s="30"/>
      <x:c r="B16" s="30"/>
      <x:c r="C16" s="30"/>
      <x:c r="D16" s="30"/>
      <x:c r="E16" s="30"/>
      <x:c r="F16" s="30"/>
      <x:c r="G16" s="8"/>
      <x:c r="H16" s="8"/>
      <x:c r="I16" s="8"/>
      <x:c r="J16" s="8"/>
      <x:c r="K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</x:row>
  </x:sheetData>
  <x:mergeCells>
    <x:mergeCell ref="A1:F1"/>
    <x:mergeCell ref="A14:F16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45" hidden="0" customWidth="1"/>
    <x:col min="3" max="3" width="18" hidden="0" customWidth="1"/>
    <x:col min="4" max="4" width="18" hidden="0" customWidth="1"/>
    <x:col min="5" max="5" width="18" hidden="0" customWidth="1"/>
  </x:cols>
  <x:sheetData>
    <x:row r="1" ht="28" customHeight="1">
      <x:c r="A1" s="110" t="str">
        <x:v>СЦЕНАРИИ — СРАВНЕНИЕ УСТОЙЧИВОСТИ</x:v>
      </x:c>
      <x:c r="B1" s="110"/>
      <x:c r="C1" s="110"/>
      <x:c r="D1" s="110"/>
      <x:c r="E1" s="110"/>
      <x:c r="F1" s="8"/>
      <x:c r="G1" s="8"/>
      <x:c r="H1" s="8"/>
      <x:c r="I1" s="8"/>
      <x:c r="J1" s="8"/>
      <x:c r="K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 ht="28" customHeight="1">
      <x:c r="A3" s="14" t="str">
        <x:v>Показатель</x:v>
      </x:c>
      <x:c r="B3" s="14" t="str">
        <x:v>База</x:v>
      </x:c>
      <x:c r="C3" s="14" t="str">
        <x:v>Слабый</x:v>
      </x:c>
      <x:c r="D3" s="14" t="str">
        <x:v>Сильный</x:v>
      </x:c>
      <x:c r="E3" s="14" t="str">
        <x:v>Стресс</x:v>
      </x:c>
      <x:c r="F3" s="8"/>
      <x:c r="G3" s="8"/>
      <x:c r="H3" s="8"/>
      <x:c r="I3" s="8"/>
      <x:c r="J3" s="8"/>
      <x:c r="K3" s="8"/>
    </x:row>
    <x:row r="4">
      <x:c r="A4" s="8" t="str">
        <x:v>Участники, чел.</x:v>
      </x:c>
      <x:c r="B4" s="60" t="n">
        <x:f>'Открытая игра'!C4</x:f>
        <x:v>100</x:v>
      </x:c>
      <x:c r="C4" s="60" t="n">
        <x:f>'Открытая игра'!D4</x:f>
        <x:v>60</x:v>
      </x:c>
      <x:c r="D4" s="60" t="n">
        <x:f>'Открытая игра'!E4</x:f>
        <x:v>150</x:v>
      </x:c>
      <x:c r="E4" s="60" t="n">
        <x:f>'Открытая игра'!F4</x:f>
        <x:v>40</x:v>
      </x:c>
      <x:c r="F4" s="8"/>
      <x:c r="G4" s="8"/>
      <x:c r="H4" s="8"/>
      <x:c r="I4" s="8"/>
      <x:c r="J4" s="8"/>
      <x:c r="K4" s="8"/>
    </x:row>
    <x:row r="5">
      <x:c r="A5" s="8" t="str">
        <x:v>Результат открытой игры, ₽</x:v>
      </x:c>
      <x:c r="B5" s="61" t="n">
        <x:f>'Открытая игра'!C18</x:f>
        <x:v>22000</x:v>
      </x:c>
      <x:c r="C5" s="61" t="n">
        <x:f>'Открытая игра'!D18</x:f>
        <x:v>200</x:v>
      </x:c>
      <x:c r="D5" s="61" t="n">
        <x:f>'Открытая игра'!E18</x:f>
        <x:v>48500</x:v>
      </x:c>
      <x:c r="E5" s="61" t="n">
        <x:f>'Открытая игра'!F18</x:f>
        <x:v>-18080</x:v>
      </x:c>
      <x:c r="F5" s="8"/>
      <x:c r="G5" s="8"/>
      <x:c r="H5" s="8"/>
      <x:c r="I5" s="8"/>
      <x:c r="J5" s="8"/>
      <x:c r="K5" s="8"/>
    </x:row>
    <x:row r="6">
      <x:c r="A6" s="8" t="str">
        <x:v>Точка безубыточности, чел.</x:v>
      </x:c>
      <x:c r="B6" s="60" t="n">
        <x:f>'Открытая игра'!C20</x:f>
        <x:v>54</x:v>
      </x:c>
      <x:c r="C6" s="60" t="n">
        <x:f>'Открытая игра'!D20</x:f>
        <x:v>60</x:v>
      </x:c>
      <x:c r="D6" s="60" t="n">
        <x:f>'Открытая игра'!E20</x:f>
        <x:v>47</x:v>
      </x:c>
      <x:c r="E6" s="60" t="n">
        <x:f>'Открытая игра'!F20</x:f>
        <x:v>83</x:v>
      </x:c>
      <x:c r="F6" s="8"/>
      <x:c r="G6" s="8"/>
      <x:c r="H6" s="8"/>
      <x:c r="I6" s="8"/>
      <x:c r="J6" s="8"/>
      <x:c r="K6" s="8"/>
    </x:row>
    <x:row r="7">
      <x:c r="A7" s="8" t="str">
        <x:v>Стартовые вложения, ₽</x:v>
      </x:c>
      <x:c r="B7" s="61" t="n">
        <x:f>'Открытая игра'!C21</x:f>
        <x:v>82500</x:v>
      </x:c>
      <x:c r="C7" s="61" t="n">
        <x:f>'Открытая игра'!D21</x:f>
        <x:v>45000</x:v>
      </x:c>
      <x:c r="D7" s="61" t="n">
        <x:f>'Открытая игра'!E21</x:f>
        <x:v>120000</x:v>
      </x:c>
      <x:c r="E7" s="61" t="n">
        <x:f>'Открытая игра'!F21</x:f>
        <x:v>120000</x:v>
      </x:c>
      <x:c r="F7" s="8"/>
      <x:c r="G7" s="8"/>
      <x:c r="H7" s="8"/>
      <x:c r="I7" s="8"/>
      <x:c r="J7" s="8"/>
      <x:c r="K7" s="8"/>
    </x:row>
    <x:row r="8">
      <x:c r="A8" s="8" t="str">
        <x:v>Окупаемость, игр</x:v>
      </x:c>
      <x:c r="B8" s="60" t="n">
        <x:f>'Открытая игра'!C22</x:f>
        <x:v>4</x:v>
      </x:c>
      <x:c r="C8" s="60" t="n">
        <x:f>'Открытая игра'!D22</x:f>
        <x:v>225</x:v>
      </x:c>
      <x:c r="D8" s="60" t="n">
        <x:f>'Открытая игра'!E22</x:f>
        <x:v>3</x:v>
      </x:c>
      <x:c r="E8" s="60" t="n">
        <x:f>'Открытая игра'!F22</x:f>
        <x:v>0</x:v>
      </x:c>
      <x:c r="F8" s="8"/>
      <x:c r="G8" s="8"/>
      <x:c r="H8" s="8"/>
      <x:c r="I8" s="8"/>
      <x:c r="J8" s="8"/>
      <x:c r="K8" s="8"/>
    </x:row>
    <x:row r="9">
      <x:c r="A9" s="8" t="str">
        <x:v>Месячный результат, ₽</x:v>
      </x:c>
      <x:c r="B9" s="61" t="n">
        <x:f>'Месяц'!C8</x:f>
        <x:v>77900</x:v>
      </x:c>
      <x:c r="C9" s="61" t="n">
        <x:f>'Месяц'!D8</x:f>
        <x:v>200</x:v>
      </x:c>
      <x:c r="D9" s="61" t="n">
        <x:f>'Месяц'!E8</x:f>
        <x:v>180300</x:v>
      </x:c>
      <x:c r="E9" s="61" t="n">
        <x:f>'Месяц'!F8</x:f>
        <x:v>-18080</x:v>
      </x:c>
      <x:c r="F9" s="8"/>
      <x:c r="G9" s="8"/>
      <x:c r="H9" s="8"/>
      <x:c r="I9" s="8"/>
      <x:c r="J9" s="8"/>
      <x:c r="K9" s="8"/>
    </x:row>
    <x:row r="10">
      <x:c r="A10" s="8" t="str">
        <x:v>Годовой эквивалент, ₽ (не прогноз)</x:v>
      </x:c>
      <x:c r="B10" s="61" t="n">
        <x:f>'Месяц'!C9</x:f>
        <x:v>934800</x:v>
      </x:c>
      <x:c r="C10" s="61" t="n">
        <x:f>'Месяц'!D9</x:f>
        <x:v>2400</x:v>
      </x:c>
      <x:c r="D10" s="61" t="n">
        <x:f>'Месяц'!E9</x:f>
        <x:v>2163600</x:v>
      </x:c>
      <x:c r="E10" s="61" t="n">
        <x:f>'Месяц'!F9</x:f>
        <x:v>-216960</x:v>
      </x:c>
      <x:c r="F10" s="8"/>
      <x:c r="G10" s="8"/>
      <x:c r="H10" s="8"/>
      <x:c r="I10" s="8"/>
      <x:c r="J10" s="8"/>
      <x:c r="K10" s="8"/>
    </x:row>
    <x:row r="11">
      <x:c r="A11" s="8" t="str">
        <x:v>Использование вместимости</x:v>
      </x:c>
      <x:c r="B11" s="116" t="n">
        <x:f>'Вместимость'!C11</x:f>
        <x:v>0.8333333333333334</x:v>
      </x:c>
      <x:c r="C11" s="116" t="n">
        <x:f>'Вместимость'!D11</x:f>
        <x:v>0.75</x:v>
      </x:c>
      <x:c r="D11" s="116" t="n">
        <x:f>'Вместимость'!E11</x:f>
        <x:v>0.8333333333333334</x:v>
      </x:c>
      <x:c r="E11" s="116" t="n">
        <x:f>'Вместимость'!F11</x:f>
        <x:v>0.6666666666666666</x:v>
      </x:c>
      <x:c r="F11" s="8"/>
      <x:c r="G11" s="8"/>
      <x:c r="H11" s="8"/>
      <x:c r="I11" s="8"/>
      <x:c r="J11" s="8"/>
      <x:c r="K11" s="8"/>
    </x:row>
    <x:row r="12" ht="42" customHeight="1">
      <x:c r="A12" s="8" t="str">
        <x:v>Практическая оценка окупаемости</x:v>
      </x:c>
      <x:c r="B12" s="8" t="str">
        <x:v>≈4 игры</x:v>
      </x:c>
      <x:c r="C12" s="8" t="str">
        <x:v>≈225 игр — модель практически требует пересчёта</x:v>
      </x:c>
      <x:c r="D12" s="8" t="str">
        <x:v>≈3 игры</x:v>
      </x:c>
      <x:c r="E12" s="8" t="str">
        <x:v>При текущих вводных не окупается</x:v>
      </x:c>
      <x:c r="F12" s="8"/>
      <x:c r="G12" s="8"/>
      <x:c r="H12" s="8"/>
      <x:c r="I12" s="8"/>
      <x:c r="J12" s="8"/>
      <x:c r="K12" s="8"/>
    </x:row>
    <x:row r="13">
      <x:c r="A13" s="117" t="str">
        <x:v>Как принимать решение</x:v>
      </x:c>
      <x:c r="B13" s="117"/>
      <x:c r="C13" s="117"/>
      <x:c r="D13" s="117"/>
      <x:c r="E13" s="117"/>
      <x:c r="F13" s="8"/>
      <x:c r="G13" s="8"/>
      <x:c r="H13" s="8"/>
      <x:c r="I13" s="8"/>
      <x:c r="J13" s="8"/>
      <x:c r="K13" s="8"/>
    </x:row>
    <x:row r="14" ht="28" customHeight="1">
      <x:c r="A14" s="14" t="str">
        <x:v>Сигнал</x:v>
      </x:c>
      <x:c r="B14" s="14" t="str">
        <x:v>Логика</x:v>
      </x:c>
      <x:c r="C14" s="8"/>
      <x:c r="D14" s="8"/>
      <x:c r="E14" s="8"/>
      <x:c r="F14" s="8"/>
      <x:c r="G14" s="8"/>
      <x:c r="H14" s="8"/>
      <x:c r="I14" s="8"/>
      <x:c r="J14" s="8"/>
      <x:c r="K14" s="8"/>
    </x:row>
    <x:row r="15">
      <x:c r="A15" s="8" t="str">
        <x:v>Внедрять</x:v>
      </x:c>
      <x:c r="B15" s="8" t="str">
        <x:v>База положительна, слабый сценарий не уничтожает резерв, а критические условия запуска закрыты.</x:v>
      </x:c>
      <x:c r="C15" s="8"/>
      <x:c r="D15" s="8"/>
      <x:c r="E15" s="8"/>
      <x:c r="F15" s="8"/>
      <x:c r="G15" s="8"/>
      <x:c r="H15" s="8"/>
      <x:c r="I15" s="8"/>
      <x:c r="J15" s="8"/>
      <x:c r="K15" s="8"/>
    </x:row>
    <x:row r="16">
      <x:c r="A16" s="8" t="str">
        <x:v>Пересчитать</x:v>
      </x:c>
      <x:c r="B16" s="8" t="str">
        <x:v>База положительна, но слабый или стрессовый сценарий показывает уязвимость по площадке, цене или посещаемости.</x:v>
      </x:c>
      <x:c r="C16" s="8"/>
      <x:c r="D16" s="8"/>
      <x:c r="E16" s="8"/>
      <x:c r="F16" s="8"/>
      <x:c r="G16" s="8"/>
      <x:c r="H16" s="8"/>
      <x:c r="I16" s="8"/>
      <x:c r="J16" s="8"/>
      <x:c r="K16" s="8"/>
    </x:row>
    <x:row r="17">
      <x:c r="A17" s="8" t="str">
        <x:v>Остановить</x:v>
      </x:c>
      <x:c r="B17" s="8" t="str">
        <x:v>Модель работает только при полной посадке или требует постоянного финансирования без реалистичного пути к безубыточности.</x:v>
      </x:c>
      <x:c r="C17" s="8"/>
      <x:c r="D17" s="8"/>
      <x:c r="E17" s="8"/>
      <x:c r="F17" s="8"/>
      <x:c r="G17" s="8"/>
      <x:c r="H17" s="8"/>
      <x:c r="I17" s="8"/>
      <x:c r="J17" s="8"/>
      <x:c r="K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</x:row>
  </x:sheetData>
  <x:mergeCells>
    <x:mergeCell ref="A1:E1"/>
    <x:mergeCell ref="A13:E13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8" hidden="0" customWidth="1"/>
    <x:col min="8" max="8" width="48" hidden="0" customWidth="1"/>
  </x:cols>
  <x:sheetData>
    <x:row r="1" ht="28" customHeight="1">
      <x:c r="A1" s="110" t="str">
        <x:v>ЧУВСТВИТЕЛЬНОСТЬ — ЦЕНА БИЛЕТА × ПОСЕЩАЕМОСТЬ</x:v>
      </x:c>
      <x:c r="B1" s="110"/>
      <x:c r="C1" s="110"/>
      <x:c r="D1" s="110"/>
      <x:c r="E1" s="110"/>
      <x:c r="F1" s="110"/>
      <x:c r="G1" s="110"/>
      <x:c r="H1" s="110"/>
      <x:c r="I1" s="8"/>
      <x:c r="J1" s="8"/>
      <x:c r="K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 ht="28" customHeight="1">
      <x:c r="A3" s="14" t="str">
        <x:v>Участники</x:v>
      </x:c>
      <x:c r="B3" s="14" t="str">
        <x:v>400 ₽</x:v>
      </x:c>
      <x:c r="C3" s="14" t="str">
        <x:v>450 ₽</x:v>
      </x:c>
      <x:c r="D3" s="14" t="str">
        <x:v>500 ₽</x:v>
      </x:c>
      <x:c r="E3" s="14" t="str">
        <x:v>550 ₽</x:v>
      </x:c>
      <x:c r="F3" s="14" t="str">
        <x:v>600 ₽</x:v>
      </x:c>
      <x:c r="G3" s="14" t="str">
        <x:v>Статус при 500 ₽</x:v>
      </x:c>
      <x:c r="H3" s="14" t="str">
        <x:v>Комментарий</x:v>
      </x:c>
      <x:c r="I3" s="8"/>
      <x:c r="J3" s="8"/>
      <x:c r="K3" s="8"/>
    </x:row>
    <x:row r="4">
      <x:c r="A4" s="8" t="n">
        <x:v>40</x:v>
      </x:c>
      <x:c r="B4" s="86" t="n">
        <x:f>$A4*400-SUM('Открытая игра'!$C$7:$C$15)-$A4*400*'Вводные'!$B$18</x:f>
        <x:v>-9960</x:v>
      </x:c>
      <x:c r="C4" s="86" t="n">
        <x:f>$A4*450-SUM('Открытая игра'!$C$7:$C$15)-$A4*450*'Вводные'!$B$18</x:f>
        <x:v>-8080</x:v>
      </x:c>
      <x:c r="D4" s="86" t="n">
        <x:f>$A4*500-SUM('Открытая игра'!$C$7:$C$15)-$A4*500*'Вводные'!$B$18</x:f>
        <x:v>-6200</x:v>
      </x:c>
      <x:c r="E4" s="86" t="n">
        <x:f>$A4*550-SUM('Открытая игра'!$C$7:$C$15)-$A4*550*'Вводные'!$B$18</x:f>
        <x:v>-4320</x:v>
      </x:c>
      <x:c r="F4" s="86" t="n">
        <x:f>$A4*600-SUM('Открытая игра'!$C$7:$C$15)-$A4*600*'Вводные'!$B$18</x:f>
        <x:v>-2440</x:v>
      </x:c>
      <x:c r="G4" s="8" t="str">
        <x:f>IF(D4&gt;0,"выше нуля","ниже нуля")</x:f>
        <x:v>ниже нуля</x:v>
      </x:c>
      <x:c r="H4" s="8" t="str">
        <x:v>Базовая структура расходов; меняются только цена и посещаемость.</x:v>
      </x:c>
      <x:c r="I4" s="8"/>
      <x:c r="J4" s="8"/>
      <x:c r="K4" s="8"/>
    </x:row>
    <x:row r="5">
      <x:c r="A5" s="8" t="n">
        <x:v>50</x:v>
      </x:c>
      <x:c r="B5" s="86" t="n">
        <x:f>$A5*400-SUM('Открытая игра'!$C$7:$C$15)-$A5*400*'Вводные'!$B$18</x:f>
        <x:v>-6200</x:v>
      </x:c>
      <x:c r="C5" s="86" t="n">
        <x:f>$A5*450-SUM('Открытая игра'!$C$7:$C$15)-$A5*450*'Вводные'!$B$18</x:f>
        <x:v>-3850</x:v>
      </x:c>
      <x:c r="D5" s="86" t="n">
        <x:f>$A5*500-SUM('Открытая игра'!$C$7:$C$15)-$A5*500*'Вводные'!$B$18</x:f>
        <x:v>-1500</x:v>
      </x:c>
      <x:c r="E5" s="86" t="n">
        <x:f>$A5*550-SUM('Открытая игра'!$C$7:$C$15)-$A5*550*'Вводные'!$B$18</x:f>
        <x:v>850</x:v>
      </x:c>
      <x:c r="F5" s="86" t="n">
        <x:f>$A5*600-SUM('Открытая игра'!$C$7:$C$15)-$A5*600*'Вводные'!$B$18</x:f>
        <x:v>3200</x:v>
      </x:c>
      <x:c r="G5" s="8" t="str">
        <x:f>IF(D5&gt;0,"выше нуля","ниже нуля")</x:f>
        <x:v>ниже нуля</x:v>
      </x:c>
      <x:c r="H5" s="8" t="str">
        <x:v>Базовая структура расходов; меняются только цена и посещаемость.</x:v>
      </x:c>
      <x:c r="I5" s="8"/>
      <x:c r="J5" s="8"/>
      <x:c r="K5" s="8"/>
    </x:row>
    <x:row r="6">
      <x:c r="A6" s="8" t="n">
        <x:v>54</x:v>
      </x:c>
      <x:c r="B6" s="86" t="n">
        <x:f>$A6*400-SUM('Открытая игра'!$C$7:$C$15)-$A6*400*'Вводные'!$B$18</x:f>
        <x:v>-4696</x:v>
      </x:c>
      <x:c r="C6" s="86" t="n">
        <x:f>$A6*450-SUM('Открытая игра'!$C$7:$C$15)-$A6*450*'Вводные'!$B$18</x:f>
        <x:v>-2158</x:v>
      </x:c>
      <x:c r="D6" s="86" t="n">
        <x:f>$A6*500-SUM('Открытая игра'!$C$7:$C$15)-$A6*500*'Вводные'!$B$18</x:f>
        <x:v>380</x:v>
      </x:c>
      <x:c r="E6" s="86" t="n">
        <x:f>$A6*550-SUM('Открытая игра'!$C$7:$C$15)-$A6*550*'Вводные'!$B$18</x:f>
        <x:v>2918</x:v>
      </x:c>
      <x:c r="F6" s="86" t="n">
        <x:f>$A6*600-SUM('Открытая игра'!$C$7:$C$15)-$A6*600*'Вводные'!$B$18</x:f>
        <x:v>5456</x:v>
      </x:c>
      <x:c r="G6" s="8" t="str">
        <x:f>IF(D6&gt;0,"выше нуля","ниже нуля")</x:f>
        <x:v>выше нуля</x:v>
      </x:c>
      <x:c r="H6" s="8" t="str">
        <x:v>Базовая структура расходов; меняются только цена и посещаемость.</x:v>
      </x:c>
      <x:c r="I6" s="8"/>
      <x:c r="J6" s="8"/>
      <x:c r="K6" s="8"/>
    </x:row>
    <x:row r="7">
      <x:c r="A7" s="8" t="n">
        <x:v>60</x:v>
      </x:c>
      <x:c r="B7" s="86" t="n">
        <x:f>$A7*400-SUM('Открытая игра'!$C$7:$C$15)-$A7*400*'Вводные'!$B$18</x:f>
        <x:v>-2440</x:v>
      </x:c>
      <x:c r="C7" s="86" t="n">
        <x:f>$A7*450-SUM('Открытая игра'!$C$7:$C$15)-$A7*450*'Вводные'!$B$18</x:f>
        <x:v>380</x:v>
      </x:c>
      <x:c r="D7" s="86" t="n">
        <x:f>$A7*500-SUM('Открытая игра'!$C$7:$C$15)-$A7*500*'Вводные'!$B$18</x:f>
        <x:v>3200</x:v>
      </x:c>
      <x:c r="E7" s="86" t="n">
        <x:f>$A7*550-SUM('Открытая игра'!$C$7:$C$15)-$A7*550*'Вводные'!$B$18</x:f>
        <x:v>6020</x:v>
      </x:c>
      <x:c r="F7" s="86" t="n">
        <x:f>$A7*600-SUM('Открытая игра'!$C$7:$C$15)-$A7*600*'Вводные'!$B$18</x:f>
        <x:v>8840</x:v>
      </x:c>
      <x:c r="G7" s="8" t="str">
        <x:f>IF(D7&gt;0,"выше нуля","ниже нуля")</x:f>
        <x:v>выше нуля</x:v>
      </x:c>
      <x:c r="H7" s="8" t="str">
        <x:v>Базовая структура расходов; меняются только цена и посещаемость.</x:v>
      </x:c>
      <x:c r="I7" s="8"/>
      <x:c r="J7" s="8"/>
      <x:c r="K7" s="8"/>
    </x:row>
    <x:row r="8">
      <x:c r="A8" s="8" t="n">
        <x:v>75</x:v>
      </x:c>
      <x:c r="B8" s="86" t="n">
        <x:f>$A8*400-SUM('Открытая игра'!$C$7:$C$15)-$A8*400*'Вводные'!$B$18</x:f>
        <x:v>3200</x:v>
      </x:c>
      <x:c r="C8" s="86" t="n">
        <x:f>$A8*450-SUM('Открытая игра'!$C$7:$C$15)-$A8*450*'Вводные'!$B$18</x:f>
        <x:v>6725</x:v>
      </x:c>
      <x:c r="D8" s="86" t="n">
        <x:f>$A8*500-SUM('Открытая игра'!$C$7:$C$15)-$A8*500*'Вводные'!$B$18</x:f>
        <x:v>10250</x:v>
      </x:c>
      <x:c r="E8" s="86" t="n">
        <x:f>$A8*550-SUM('Открытая игра'!$C$7:$C$15)-$A8*550*'Вводные'!$B$18</x:f>
        <x:v>13775</x:v>
      </x:c>
      <x:c r="F8" s="86" t="n">
        <x:f>$A8*600-SUM('Открытая игра'!$C$7:$C$15)-$A8*600*'Вводные'!$B$18</x:f>
        <x:v>17300</x:v>
      </x:c>
      <x:c r="G8" s="8" t="str">
        <x:f>IF(D8&gt;0,"выше нуля","ниже нуля")</x:f>
        <x:v>выше нуля</x:v>
      </x:c>
      <x:c r="H8" s="8" t="str">
        <x:v>Базовая структура расходов; меняются только цена и посещаемость.</x:v>
      </x:c>
      <x:c r="I8" s="8"/>
      <x:c r="J8" s="8"/>
      <x:c r="K8" s="8"/>
    </x:row>
    <x:row r="9">
      <x:c r="A9" s="8" t="n">
        <x:v>100</x:v>
      </x:c>
      <x:c r="B9" s="86" t="n">
        <x:f>$A9*400-SUM('Открытая игра'!$C$7:$C$15)-$A9*400*'Вводные'!$B$18</x:f>
        <x:v>12600</x:v>
      </x:c>
      <x:c r="C9" s="86" t="n">
        <x:f>$A9*450-SUM('Открытая игра'!$C$7:$C$15)-$A9*450*'Вводные'!$B$18</x:f>
        <x:v>17300</x:v>
      </x:c>
      <x:c r="D9" s="86" t="n">
        <x:f>$A9*500-SUM('Открытая игра'!$C$7:$C$15)-$A9*500*'Вводные'!$B$18</x:f>
        <x:v>22000</x:v>
      </x:c>
      <x:c r="E9" s="86" t="n">
        <x:f>$A9*550-SUM('Открытая игра'!$C$7:$C$15)-$A9*550*'Вводные'!$B$18</x:f>
        <x:v>26700</x:v>
      </x:c>
      <x:c r="F9" s="86" t="n">
        <x:f>$A9*600-SUM('Открытая игра'!$C$7:$C$15)-$A9*600*'Вводные'!$B$18</x:f>
        <x:v>31400</x:v>
      </x:c>
      <x:c r="G9" s="8" t="str">
        <x:f>IF(D9&gt;0,"выше нуля","ниже нуля")</x:f>
        <x:v>выше нуля</x:v>
      </x:c>
      <x:c r="H9" s="8" t="str">
        <x:v>Базовая структура расходов; меняются только цена и посещаемость.</x:v>
      </x:c>
      <x:c r="I9" s="8"/>
      <x:c r="J9" s="8"/>
      <x:c r="K9" s="8"/>
    </x:row>
    <x:row r="10">
      <x:c r="A10" s="8" t="n">
        <x:v>125</x:v>
      </x:c>
      <x:c r="B10" s="86" t="n">
        <x:f>$A10*400-SUM('Открытая игра'!$C$7:$C$15)-$A10*400*'Вводные'!$B$18</x:f>
        <x:v>22000</x:v>
      </x:c>
      <x:c r="C10" s="86" t="n">
        <x:f>$A10*450-SUM('Открытая игра'!$C$7:$C$15)-$A10*450*'Вводные'!$B$18</x:f>
        <x:v>27875</x:v>
      </x:c>
      <x:c r="D10" s="86" t="n">
        <x:f>$A10*500-SUM('Открытая игра'!$C$7:$C$15)-$A10*500*'Вводные'!$B$18</x:f>
        <x:v>33750</x:v>
      </x:c>
      <x:c r="E10" s="86" t="n">
        <x:f>$A10*550-SUM('Открытая игра'!$C$7:$C$15)-$A10*550*'Вводные'!$B$18</x:f>
        <x:v>39625</x:v>
      </x:c>
      <x:c r="F10" s="86" t="n">
        <x:f>$A10*600-SUM('Открытая игра'!$C$7:$C$15)-$A10*600*'Вводные'!$B$18</x:f>
        <x:v>45500</x:v>
      </x:c>
      <x:c r="G10" s="8" t="str">
        <x:f>IF(D10&gt;0,"выше нуля","ниже нуля")</x:f>
        <x:v>выше нуля</x:v>
      </x:c>
      <x:c r="H10" s="8" t="str">
        <x:v>Базовая структура расходов; меняются только цена и посещаемость.</x:v>
      </x:c>
      <x:c r="I10" s="8"/>
      <x:c r="J10" s="8"/>
      <x:c r="K10" s="8"/>
    </x:row>
    <x:row r="11">
      <x:c r="A11" s="8" t="n">
        <x:v>150</x:v>
      </x:c>
      <x:c r="B11" s="86" t="n">
        <x:f>$A11*400-SUM('Открытая игра'!$C$7:$C$15)-$A11*400*'Вводные'!$B$18</x:f>
        <x:v>31400</x:v>
      </x:c>
      <x:c r="C11" s="86" t="n">
        <x:f>$A11*450-SUM('Открытая игра'!$C$7:$C$15)-$A11*450*'Вводные'!$B$18</x:f>
        <x:v>38450</x:v>
      </x:c>
      <x:c r="D11" s="86" t="n">
        <x:f>$A11*500-SUM('Открытая игра'!$C$7:$C$15)-$A11*500*'Вводные'!$B$18</x:f>
        <x:v>45500</x:v>
      </x:c>
      <x:c r="E11" s="86" t="n">
        <x:f>$A11*550-SUM('Открытая игра'!$C$7:$C$15)-$A11*550*'Вводные'!$B$18</x:f>
        <x:v>52550</x:v>
      </x:c>
      <x:c r="F11" s="86" t="n">
        <x:f>$A11*600-SUM('Открытая игра'!$C$7:$C$15)-$A11*600*'Вводные'!$B$18</x:f>
        <x:v>59600</x:v>
      </x:c>
      <x:c r="G11" s="8" t="str">
        <x:f>IF(D11&gt;0,"выше нуля","ниже нуля")</x:f>
        <x:v>выше нуля</x:v>
      </x:c>
      <x:c r="H11" s="8" t="str">
        <x:v>Базовая структура расходов; меняются только цена и посещаемость.</x:v>
      </x:c>
      <x:c r="I11" s="8"/>
      <x:c r="J11" s="8"/>
      <x:c r="K11" s="8"/>
    </x:row>
    <x:row r="12">
      <x:c r="A12" s="8" t="n">
        <x:v>200</x:v>
      </x:c>
      <x:c r="B12" s="86" t="n">
        <x:f>$A12*400-SUM('Открытая игра'!$C$7:$C$15)-$A12*400*'Вводные'!$B$18</x:f>
        <x:v>50200</x:v>
      </x:c>
      <x:c r="C12" s="86" t="n">
        <x:f>$A12*450-SUM('Открытая игра'!$C$7:$C$15)-$A12*450*'Вводные'!$B$18</x:f>
        <x:v>59600</x:v>
      </x:c>
      <x:c r="D12" s="86" t="n">
        <x:f>$A12*500-SUM('Открытая игра'!$C$7:$C$15)-$A12*500*'Вводные'!$B$18</x:f>
        <x:v>69000</x:v>
      </x:c>
      <x:c r="E12" s="86" t="n">
        <x:f>$A12*550-SUM('Открытая игра'!$C$7:$C$15)-$A12*550*'Вводные'!$B$18</x:f>
        <x:v>78400</x:v>
      </x:c>
      <x:c r="F12" s="86" t="n">
        <x:f>$A12*600-SUM('Открытая игра'!$C$7:$C$15)-$A12*600*'Вводные'!$B$18</x:f>
        <x:v>87800</x:v>
      </x:c>
      <x:c r="G12" s="8" t="str">
        <x:f>IF(D12&gt;0,"выше нуля","ниже нуля")</x:f>
        <x:v>выше нуля</x:v>
      </x:c>
      <x:c r="H12" s="8" t="str">
        <x:v>Базовая структура расходов; меняются только цена и посещаемость.</x:v>
      </x:c>
      <x:c r="I12" s="8"/>
      <x:c r="J12" s="8"/>
      <x:c r="K12" s="8"/>
    </x:row>
    <x:row r="13">
      <x:c r="A13" s="8" t="n">
        <x:v>250</x:v>
      </x:c>
      <x:c r="B13" s="86" t="n">
        <x:f>$A13*400-SUM('Открытая игра'!$C$7:$C$15)-$A13*400*'Вводные'!$B$18</x:f>
        <x:v>69000</x:v>
      </x:c>
      <x:c r="C13" s="86" t="n">
        <x:f>$A13*450-SUM('Открытая игра'!$C$7:$C$15)-$A13*450*'Вводные'!$B$18</x:f>
        <x:v>80750</x:v>
      </x:c>
      <x:c r="D13" s="86" t="n">
        <x:f>$A13*500-SUM('Открытая игра'!$C$7:$C$15)-$A13*500*'Вводные'!$B$18</x:f>
        <x:v>92500</x:v>
      </x:c>
      <x:c r="E13" s="86" t="n">
        <x:f>$A13*550-SUM('Открытая игра'!$C$7:$C$15)-$A13*550*'Вводные'!$B$18</x:f>
        <x:v>104250</x:v>
      </x:c>
      <x:c r="F13" s="86" t="n">
        <x:f>$A13*600-SUM('Открытая игра'!$C$7:$C$15)-$A13*600*'Вводные'!$B$18</x:f>
        <x:v>116000</x:v>
      </x:c>
      <x:c r="G13" s="8" t="str">
        <x:f>IF(D13&gt;0,"выше нуля","ниже нуля")</x:f>
        <x:v>выше нуля</x:v>
      </x:c>
      <x:c r="H13" s="8" t="str">
        <x:v>Базовая структура расходов; меняются только цена и посещаемость.</x:v>
      </x:c>
      <x:c r="I13" s="8"/>
      <x:c r="J13" s="8"/>
      <x:c r="K13" s="8"/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</x:row>
  </x:sheetData>
  <x:mergeCells>
    <x:mergeCell ref="A1:H1"/>
  </x:mergeCells>
  <x:conditionalFormatting sqref="D4:D13">
    <x:cfRule type="cellIs" dxfId="0" priority="1" operator="lessThan">
      <x:formula>0</x:formula>
    </x:cfRule>
    <x:cfRule type="cellIs" dxfId="1" priority="2">
      <x:formula>0</x:formula>
    </x:cfRule>
  </x:conditionalFormatting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19" hidden="0" customWidth="1"/>
    <x:col min="4" max="4" width="20" hidden="0" customWidth="1"/>
    <x:col min="5" max="5" width="20" hidden="0" customWidth="1"/>
    <x:col min="6" max="6" width="4" hidden="0" customWidth="1"/>
    <x:col min="7" max="7" width="16" hidden="0" customWidth="1"/>
    <x:col min="8" max="8" width="18" hidden="0" customWidth="1"/>
    <x:col min="9" max="9" width="15" hidden="0" customWidth="1"/>
    <x:col min="10" max="10" width="15" hidden="0" customWidth="1"/>
    <x:col min="11" max="11" width="15" hidden="0" customWidth="1"/>
  </x:cols>
  <x:sheetData>
    <x:row r="1" ht="28" customHeight="1">
      <x:c r="A1" s="110" t="str">
        <x:v>FREDDIESHOW — ДАШБОРД РЕШЕНИЯ</x:v>
      </x:c>
      <x:c r="B1" s="110"/>
      <x:c r="C1" s="110"/>
      <x:c r="D1" s="110"/>
      <x:c r="E1" s="110"/>
      <x:c r="F1" s="110"/>
      <x:c r="G1" s="110"/>
      <x:c r="H1" s="110"/>
      <x:c r="I1" s="110"/>
      <x:c r="J1" s="110"/>
      <x:c r="K1" s="110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>
      <x:c r="A3" s="120" t="str">
        <x:v>Выручка базовой игры</x:v>
      </x:c>
      <x:c r="B3" s="120"/>
      <x:c r="C3" s="120" t="str">
        <x:v>Результат базовой игры</x:v>
      </x:c>
      <x:c r="D3" s="120"/>
      <x:c r="E3" s="120" t="str">
        <x:v>Точка безубыточности</x:v>
      </x:c>
      <x:c r="F3" s="120"/>
      <x:c r="G3" s="120" t="str">
        <x:v>Стартовые вложения</x:v>
      </x:c>
      <x:c r="H3" s="120"/>
      <x:c r="I3" s="120" t="str">
        <x:v>Месячный результат</x:v>
      </x:c>
      <x:c r="J3" s="120"/>
      <x:c r="K3" s="120"/>
    </x:row>
    <x:row r="4">
      <x:c r="A4" s="121" t="n">
        <x:f>'Открытая игра'!C6</x:f>
        <x:v>50000</x:v>
      </x:c>
      <x:c r="B4" s="121"/>
      <x:c r="C4" s="121" t="n">
        <x:f>'Открытая игра'!C18</x:f>
        <x:v>22000</x:v>
      </x:c>
      <x:c r="D4" s="121"/>
      <x:c r="E4" s="122" t="n">
        <x:f>'Открытая игра'!C20</x:f>
        <x:v>54</x:v>
      </x:c>
      <x:c r="F4" s="122"/>
      <x:c r="G4" s="121" t="n">
        <x:f>'Открытая игра'!C21</x:f>
        <x:v>82500</x:v>
      </x:c>
      <x:c r="H4" s="121"/>
      <x:c r="I4" s="121" t="n">
        <x:f>'Месяц'!C8</x:f>
        <x:v>77900</x:v>
      </x:c>
      <x:c r="J4" s="121"/>
      <x:c r="K4" s="121"/>
    </x:row>
    <x:row r="5">
      <x:c r="A5" s="121"/>
      <x:c r="B5" s="121"/>
      <x:c r="C5" s="121"/>
      <x:c r="D5" s="121"/>
      <x:c r="E5" s="122"/>
      <x:c r="F5" s="122"/>
      <x:c r="G5" s="121"/>
      <x:c r="H5" s="121"/>
      <x:c r="I5" s="121"/>
      <x:c r="J5" s="121"/>
      <x:c r="K5" s="121"/>
    </x:row>
    <x:row r="6">
      <x:c r="A6" s="8"/>
      <x:c r="B6" s="8"/>
      <x:c r="C6" s="8"/>
      <x:c r="D6" s="8"/>
      <x:c r="E6" s="8"/>
      <x:c r="F6" s="8"/>
      <x:c r="G6" s="8"/>
      <x:c r="H6" s="8"/>
      <x:c r="I6" s="8"/>
      <x:c r="J6" s="8"/>
      <x:c r="K6" s="8"/>
    </x:row>
    <x:row r="7" ht="28" customHeight="1">
      <x:c r="A7" s="14" t="str">
        <x:v>Сценарий</x:v>
      </x:c>
      <x:c r="B7" s="14" t="str">
        <x:v>Участники</x:v>
      </x:c>
      <x:c r="C7" s="14" t="str">
        <x:v>Результат игры, ₽</x:v>
      </x:c>
      <x:c r="D7" s="14" t="str">
        <x:v>Месячный результат, ₽</x:v>
      </x:c>
      <x:c r="E7" s="14" t="str">
        <x:v>Использование вместимости</x:v>
      </x:c>
      <x:c r="F7" s="8"/>
      <x:c r="G7" s="8" t="str">
        <x:v>Сценарий</x:v>
      </x:c>
      <x:c r="H7" s="8" t="str">
        <x:v>Месячный результат, ₽</x:v>
      </x:c>
      <x:c r="I7" s="8"/>
      <x:c r="J7" s="8"/>
      <x:c r="K7" s="8"/>
    </x:row>
    <x:row r="8">
      <x:c r="A8" s="8" t="str">
        <x:v>База</x:v>
      </x:c>
      <x:c r="B8" s="60" t="n">
        <x:f>'Сценарии'!B4</x:f>
        <x:v>100</x:v>
      </x:c>
      <x:c r="C8" s="61" t="n">
        <x:f>'Сценарии'!B5</x:f>
        <x:v>22000</x:v>
      </x:c>
      <x:c r="D8" s="61" t="n">
        <x:f>'Сценарии'!B9</x:f>
        <x:v>77900</x:v>
      </x:c>
      <x:c r="E8" s="116" t="n">
        <x:f>'Сценарии'!B11</x:f>
        <x:v>0.8333333333333334</x:v>
      </x:c>
      <x:c r="F8" s="8"/>
      <x:c r="G8" s="8" t="str">
        <x:v>База</x:v>
      </x:c>
      <x:c r="H8" s="8" t="n">
        <x:f>D8</x:f>
        <x:v>77900</x:v>
      </x:c>
      <x:c r="I8" s="8"/>
      <x:c r="J8" s="8"/>
      <x:c r="K8" s="8"/>
    </x:row>
    <x:row r="9">
      <x:c r="A9" s="8" t="str">
        <x:v>Слабый</x:v>
      </x:c>
      <x:c r="B9" s="60" t="n">
        <x:f>'Сценарии'!C4</x:f>
        <x:v>60</x:v>
      </x:c>
      <x:c r="C9" s="61" t="n">
        <x:f>'Сценарии'!C5</x:f>
        <x:v>200</x:v>
      </x:c>
      <x:c r="D9" s="61" t="n">
        <x:f>'Сценарии'!C9</x:f>
        <x:v>200</x:v>
      </x:c>
      <x:c r="E9" s="116" t="n">
        <x:f>'Сценарии'!C11</x:f>
        <x:v>0.75</x:v>
      </x:c>
      <x:c r="F9" s="8"/>
      <x:c r="G9" s="8" t="str">
        <x:v>Слабый</x:v>
      </x:c>
      <x:c r="H9" s="8" t="n">
        <x:f>D9</x:f>
        <x:v>200</x:v>
      </x:c>
      <x:c r="I9" s="8"/>
      <x:c r="J9" s="8"/>
      <x:c r="K9" s="8"/>
    </x:row>
    <x:row r="10">
      <x:c r="A10" s="8" t="str">
        <x:v>Сильный</x:v>
      </x:c>
      <x:c r="B10" s="60" t="n">
        <x:f>'Сценарии'!D4</x:f>
        <x:v>150</x:v>
      </x:c>
      <x:c r="C10" s="61" t="n">
        <x:f>'Сценарии'!D5</x:f>
        <x:v>48500</x:v>
      </x:c>
      <x:c r="D10" s="61" t="n">
        <x:f>'Сценарии'!D9</x:f>
        <x:v>180300</x:v>
      </x:c>
      <x:c r="E10" s="116" t="n">
        <x:f>'Сценарии'!D11</x:f>
        <x:v>0.8333333333333334</x:v>
      </x:c>
      <x:c r="F10" s="8"/>
      <x:c r="G10" s="8" t="str">
        <x:v>Сильный</x:v>
      </x:c>
      <x:c r="H10" s="8" t="n">
        <x:f>D10</x:f>
        <x:v>180300</x:v>
      </x:c>
      <x:c r="I10" s="8"/>
      <x:c r="J10" s="8"/>
      <x:c r="K10" s="8"/>
    </x:row>
    <x:row r="11">
      <x:c r="A11" s="8" t="str">
        <x:v>Стресс</x:v>
      </x:c>
      <x:c r="B11" s="60" t="n">
        <x:f>'Сценарии'!E4</x:f>
        <x:v>40</x:v>
      </x:c>
      <x:c r="C11" s="61" t="n">
        <x:f>'Сценарии'!E5</x:f>
        <x:v>-18080</x:v>
      </x:c>
      <x:c r="D11" s="61" t="n">
        <x:f>'Сценарии'!E9</x:f>
        <x:v>-18080</x:v>
      </x:c>
      <x:c r="E11" s="116" t="n">
        <x:f>'Сценарии'!E11</x:f>
        <x:v>0.6666666666666666</x:v>
      </x:c>
      <x:c r="F11" s="8"/>
      <x:c r="G11" s="8" t="str">
        <x:v>Стресс</x:v>
      </x:c>
      <x:c r="H11" s="8" t="n">
        <x:f>D11</x:f>
        <x:v>-18080</x:v>
      </x:c>
      <x:c r="I11" s="8"/>
      <x:c r="J11" s="8"/>
      <x:c r="K11" s="8"/>
    </x:row>
    <x:row r="12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</x:row>
    <x:row r="13">
      <x:c r="A13" s="117" t="str">
        <x:v>Короткое управленческое решение</x:v>
      </x:c>
      <x:c r="B13" s="117"/>
      <x:c r="C13" s="117"/>
      <x:c r="D13" s="117"/>
      <x:c r="E13" s="117"/>
      <x:c r="F13" s="8"/>
      <x:c r="G13" s="8"/>
      <x:c r="H13" s="8"/>
      <x:c r="I13" s="8"/>
      <x:c r="J13" s="8"/>
      <x:c r="K13" s="8"/>
    </x:row>
    <x:row r="14">
      <x:c r="A14" s="8" t="str">
        <x:v>Перед входом замените сценарные вводные фактическими условиями своего города. Если слабый сценарий уходит в устойчивый минус и нет резерва или конкретного плана исправления, модель нужно пересчитать до покупки.</x:v>
      </x:c>
      <x:c r="B14" s="8"/>
      <x:c r="C14" s="8"/>
      <x:c r="D14" s="8"/>
      <x:c r="E14" s="8"/>
      <x:c r="F14" s="8"/>
      <x:c r="G14" s="8"/>
      <x:c r="H14" s="8"/>
      <x:c r="I14" s="8"/>
      <x:c r="J14" s="8"/>
      <x:c r="K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</x:row>
  </x:sheetData>
  <x:mergeCells>
    <x:mergeCell ref="A1:K1"/>
    <x:mergeCell ref="A3:B3"/>
    <x:mergeCell ref="A4:B5"/>
    <x:mergeCell ref="C3:D3"/>
    <x:mergeCell ref="C4:D5"/>
    <x:mergeCell ref="E3:F3"/>
    <x:mergeCell ref="E4:F5"/>
    <x:mergeCell ref="G3:H3"/>
    <x:mergeCell ref="G4:H5"/>
    <x:mergeCell ref="I3:K3"/>
    <x:mergeCell ref="I4:K5"/>
    <x:mergeCell ref="A13:E13"/>
    <x:mergeCell ref="A14:E16"/>
  </x:mergeCells>
  <x:pageMargins left="0.7" right="0.7" top="0.75" bottom="0.75" header="0.3" footer="0.3"/>
  <x:drawing xmlns:r="http://schemas.openxmlformats.org/officeDocument/2006/relationships" r:id="R93c25bf2de7840c4"/>
</x:worksheet>
</file>

<file path=xl/worksheets/sheet1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4" hidden="0" customWidth="1"/>
    <x:col min="3" max="3" width="60" hidden="0" customWidth="1"/>
    <x:col min="4" max="4" width="24" hidden="0" customWidth="1"/>
    <x:col min="5" max="5" width="16" hidden="0" customWidth="1"/>
    <x:col min="6" max="6" width="48" hidden="0" customWidth="1"/>
  </x:cols>
  <x:sheetData>
    <x:row r="1" ht="28" customHeight="1">
      <x:c r="A1" s="110" t="str">
        <x:v>ИСТОЧНИКИ, ДАТЫ И СТАТУС ДАННЫХ</x:v>
      </x:c>
      <x:c r="B1" s="110"/>
      <x:c r="C1" s="110"/>
      <x:c r="D1" s="110"/>
      <x:c r="E1" s="110"/>
      <x:c r="F1" s="110"/>
      <x:c r="G1" s="8"/>
      <x:c r="H1" s="8"/>
      <x:c r="I1" s="8"/>
      <x:c r="J1" s="8"/>
      <x:c r="K1" s="8"/>
    </x:row>
    <x:row r="2">
      <x:c r="A2" s="8"/>
      <x:c r="B2" s="8"/>
      <x:c r="C2" s="8"/>
      <x:c r="D2" s="8"/>
      <x:c r="E2" s="8"/>
      <x:c r="F2" s="8"/>
      <x:c r="G2" s="8"/>
      <x:c r="H2" s="8"/>
      <x:c r="I2" s="8"/>
      <x:c r="J2" s="8"/>
      <x:c r="K2" s="8"/>
    </x:row>
    <x:row r="3" ht="28" customHeight="1">
      <x:c r="A3" s="14" t="str">
        <x:v>Блок</x:v>
      </x:c>
      <x:c r="B3" s="14" t="str">
        <x:v>Источник</x:v>
      </x:c>
      <x:c r="C3" s="14" t="str">
        <x:v>Ссылка / период</x:v>
      </x:c>
      <x:c r="D3" s="14" t="str">
        <x:v>Статус</x:v>
      </x:c>
      <x:c r="E3" s="14" t="str">
        <x:v>Дата проверки</x:v>
      </x:c>
      <x:c r="F3" s="14" t="str">
        <x:v>Комментарий</x:v>
      </x:c>
      <x:c r="G3" s="8"/>
      <x:c r="H3" s="8"/>
      <x:c r="I3" s="8"/>
      <x:c r="J3" s="8"/>
      <x:c r="K3" s="8"/>
    </x:row>
    <x:row r="4">
      <x:c r="A4" s="8" t="str">
        <x:v>Финансовые вводные</x:v>
      </x:c>
      <x:c r="B4" s="8" t="str">
        <x:v>Freddieshow</x:v>
      </x:c>
      <x:c r="C4" s="8" t="str">
        <x:v>Материалы проекта 27.08–09.09.2026</x:v>
      </x:c>
      <x:c r="D4" s="8" t="str">
        <x:v>Данные проекта</x:v>
      </x:c>
      <x:c r="E4" s="8" t="str">
        <x:v>09.09.2026</x:v>
      </x:c>
      <x:c r="F4" s="8" t="str">
        <x:v>Паушальный взнос, роялти, расходы игры, корпоративы, возврат команд.</x:v>
      </x:c>
      <x:c r="G4" s="8"/>
      <x:c r="H4" s="8"/>
      <x:c r="I4" s="8"/>
      <x:c r="J4" s="8"/>
      <x:c r="K4" s="8"/>
    </x:row>
    <x:row r="5">
      <x:c r="A5" s="8" t="str">
        <x:v>История запуска</x:v>
      </x:c>
      <x:c r="B5" s="8" t="str">
        <x:v>Freddieshow + архив ранних игр</x:v>
      </x:c>
      <x:c r="C5" s="8" t="str">
        <x:v>13.04.2017, Краснодар</x:v>
      </x:c>
      <x:c r="D5" s="8" t="str">
        <x:v>Данные проекта</x:v>
      </x:c>
      <x:c r="E5" s="8" t="str">
        <x:v>09.09.2026</x:v>
      </x:c>
      <x:c r="F5" s="8" t="str">
        <x:v>Первая игра проекта.</x:v>
      </x:c>
      <x:c r="G5" s="8"/>
      <x:c r="H5" s="8"/>
      <x:c r="I5" s="8"/>
      <x:c r="J5" s="8"/>
      <x:c r="K5" s="8"/>
    </x:row>
    <x:row r="6">
      <x:c r="A6" s="8" t="str">
        <x:v>Масштабирование 2017</x:v>
      </x:c>
      <x:c r="B6" s="8" t="str">
        <x:v>Altapress</x:v>
      </x:c>
      <x:c r="C6" s="8" t="str">
        <x:v>https://altapress.ru/afisha/story/freddieshow-v-barnaulskom-bare-poyavitsya-novoe-muzikalnoe-razvlechenie-247894</x:v>
      </x:c>
      <x:c r="D6" s="8" t="str">
        <x:v>Публичное подтверждение</x:v>
      </x:c>
      <x:c r="E6" s="8" t="str">
        <x:v>09.09.2026</x:v>
      </x:c>
      <x:c r="F6" s="8" t="str">
        <x:v>Барнаул — независимый след масштабирования в 2017 году.</x:v>
      </x:c>
      <x:c r="G6" s="8"/>
      <x:c r="H6" s="8"/>
      <x:c r="I6" s="8"/>
      <x:c r="J6" s="8"/>
      <x:c r="K6" s="8"/>
    </x:row>
    <x:row r="7">
      <x:c r="A7" s="8" t="str">
        <x:v>Комьюнити / «Битва городов»</x:v>
      </x:c>
      <x:c r="B7" s="8" t="str">
        <x:v>FONAR.TV</x:v>
      </x:c>
      <x:c r="C7" s="8" t="str">
        <x:v>https://fonar.tv/article/2026/04/30/kviz-obzor-zhara-v-holodnom-aprele</x:v>
      </x:c>
      <x:c r="D7" s="8" t="str">
        <x:v>Публичное подтверждение</x:v>
      </x:c>
      <x:c r="E7" s="8" t="str">
        <x:v>09.09.2026</x:v>
      </x:c>
      <x:c r="F7" s="8" t="str">
        <x:v>154 команды из 7 городов.</x:v>
      </x:c>
      <x:c r="G7" s="8"/>
      <x:c r="H7" s="8"/>
      <x:c r="I7" s="8"/>
      <x:c r="J7" s="8"/>
      <x:c r="K7" s="8"/>
    </x:row>
    <x:row r="8">
      <x:c r="A8" s="8" t="str">
        <x:v>Белгород</x:v>
      </x:c>
      <x:c r="B8" s="8" t="str">
        <x:v>FONAR.TV</x:v>
      </x:c>
      <x:c r="C8" s="8" t="str">
        <x:v>https://fonar.tv/article/2026/07/28/kviz-obzor-kak-i-kakie-tradicii-rozhdayutsya-na-kvizah-rasskazyvaem-ob-iyulskih-igrah-v-belgorode</x:v>
      </x:c>
      <x:c r="D8" s="8" t="str">
        <x:v>Публичное подтверждение</x:v>
      </x:c>
      <x:c r="E8" s="8" t="str">
        <x:v>09.09.2026</x:v>
      </x:c>
      <x:c r="F8" s="8" t="str">
        <x:v>67-я игра; 25 команд.</x:v>
      </x:c>
      <x:c r="G8" s="8"/>
      <x:c r="H8" s="8"/>
      <x:c r="I8" s="8"/>
      <x:c r="J8" s="8"/>
      <x:c r="K8" s="8"/>
    </x:row>
    <x:row r="9">
      <x:c r="A9" s="8" t="str">
        <x:v>Белгород</x:v>
      </x:c>
      <x:c r="B9" s="8" t="str">
        <x:v>FONAR.TV</x:v>
      </x:c>
      <x:c r="C9" s="8" t="str">
        <x:v>https://fonar.tv/article/2026/08/25/kviz-obzor-s-posledney-party-leta-chto-belgorodskie-igroki-v-kvizy-pomnyat-iz-shkolnoy-programmy</x:v>
      </x:c>
      <x:c r="D9" s="8" t="str">
        <x:v>Публичное подтверждение</x:v>
      </x:c>
      <x:c r="E9" s="8" t="str">
        <x:v>09.09.2026</x:v>
      </x:c>
      <x:c r="F9" s="8" t="str">
        <x:v>Августовская игра; 30 команд.</x:v>
      </x:c>
      <x:c r="G9" s="8"/>
      <x:c r="H9" s="8"/>
      <x:c r="I9" s="8"/>
      <x:c r="J9" s="8"/>
      <x:c r="K9" s="8"/>
    </x:row>
    <x:row r="10">
      <x:c r="A10" s="8" t="str">
        <x:v>Налоговый режим</x:v>
      </x:c>
      <x:c r="B10" s="8" t="str">
        <x:v>ФНС России</x:v>
      </x:c>
      <x:c r="C10" s="8" t="str">
        <x:v>https://www.nalog.gov.ru/rn77/taxation/taxes/usn/</x:v>
      </x:c>
      <x:c r="D10" s="8" t="str">
        <x:v>Официальный источник</x:v>
      </x:c>
      <x:c r="E10" s="8" t="str">
        <x:v>09.09.2026</x:v>
      </x:c>
      <x:c r="F10" s="8" t="str">
        <x:v>УСН 6% — только иллюстративный сценарий.</x:v>
      </x:c>
      <x:c r="G10" s="8"/>
      <x:c r="H10" s="8"/>
      <x:c r="I10" s="8"/>
      <x:c r="J10" s="8"/>
      <x:c r="K10" s="8"/>
    </x:row>
    <x:row r="11">
      <x:c r="A11" s="8" t="str">
        <x:v>Лицензирование / товарный знак</x:v>
      </x:c>
      <x:c r="B11" s="8" t="str">
        <x:v>Роспатент</x:v>
      </x:c>
      <x:c r="C11" s="8" t="str">
        <x:v>https://rospatent.gov.ru/ru/documents/grazhdanskiy-kodeks-rossiyskoy-federacii-chast-chetvertaya</x:v>
      </x:c>
      <x:c r="D11" s="8" t="str">
        <x:v>Официальный источник</x:v>
      </x:c>
      <x:c r="E11" s="8" t="str">
        <x:v>09.09.2026</x:v>
      </x:c>
      <x:c r="F11" s="8" t="str">
        <x:v>Проверять конкретный договор и порядок оформления прав.</x:v>
      </x:c>
      <x:c r="G11" s="8"/>
      <x:c r="H11" s="8"/>
      <x:c r="I11" s="8"/>
      <x:c r="J11" s="8"/>
      <x:c r="K11" s="8"/>
    </x:row>
    <x:row r="12">
      <x:c r="A12" s="8" t="str">
        <x:v>Официальный сайт</x:v>
      </x:c>
      <x:c r="B12" s="8" t="str">
        <x:v>Freddieshow</x:v>
      </x:c>
      <x:c r="C12" s="8" t="str">
        <x:v>https://freddieshow.ru/</x:v>
      </x:c>
      <x:c r="D12" s="8" t="str">
        <x:v>Первичный источник</x:v>
      </x:c>
      <x:c r="E12" s="8" t="str">
        <x:v>09.09.2026</x:v>
      </x:c>
      <x:c r="F12" s="8" t="str">
        <x:v>Общее описание и контакты.</x:v>
      </x:c>
      <x:c r="G12" s="8"/>
      <x:c r="H12" s="8"/>
      <x:c r="I12" s="8"/>
      <x:c r="J12" s="8"/>
      <x:c r="K12" s="8"/>
    </x:row>
    <x:row r="13">
      <x:c r="A13" s="8" t="str">
        <x:v>Франшизная группа</x:v>
      </x:c>
      <x:c r="B13" s="8" t="str">
        <x:v>Freddieshow VK</x:v>
      </x:c>
      <x:c r="C13" s="8" t="str">
        <x:v>https://vk.ru/freddieshow_franchise</x:v>
      </x:c>
      <x:c r="D13" s="8" t="str">
        <x:v>Первичный источник</x:v>
      </x:c>
      <x:c r="E13" s="8" t="str">
        <x:v>09.09.2026</x:v>
      </x:c>
      <x:c r="F13" s="8" t="str">
        <x:v>Публичная группа для потенциальных партнёров.</x:v>
      </x:c>
      <x:c r="G13" s="8"/>
      <x:c r="H13" s="8"/>
      <x:c r="I13" s="8"/>
      <x:c r="J13" s="8"/>
      <x:c r="K13" s="8"/>
    </x:row>
    <x:row r="14">
      <x:c r="A14" s="8" t="str">
        <x:v>Слабый / сильный / стресс</x:v>
      </x:c>
      <x:c r="B14" s="8" t="str">
        <x:v>«Бизнес под микроскопом»</x:v>
      </x:c>
      <x:c r="C14" s="8" t="str">
        <x:v>Внутри модели</x:v>
      </x:c>
      <x:c r="D14" s="8" t="str">
        <x:v>Редакционные сценарии</x:v>
      </x:c>
      <x:c r="E14" s="8" t="str">
        <x:v>10.09.2026</x:v>
      </x:c>
      <x:c r="F14" s="8" t="str">
        <x:v>Не являются статистикой сети; заменить данными города.</x:v>
      </x:c>
      <x:c r="G14" s="8"/>
      <x:c r="H14" s="8"/>
      <x:c r="I14" s="8"/>
      <x:c r="J14" s="8"/>
      <x:c r="K14" s="8"/>
    </x:row>
    <x:row r="15">
      <x:c r="A15" s="8" t="str">
        <x:v>Capacity площадки</x:v>
      </x:c>
      <x:c r="B15" s="8" t="str">
        <x:v>«Бизнес под микроскопом»</x:v>
      </x:c>
      <x:c r="C15" s="8" t="str">
        <x:v>Внутри модели</x:v>
      </x:c>
      <x:c r="D15" s="8" t="str">
        <x:v>Редакционный сценарий</x:v>
      </x:c>
      <x:c r="E15" s="8" t="str">
        <x:v>10.09.2026</x:v>
      </x:c>
      <x:c r="F15" s="8" t="str">
        <x:v>Вместимость и число слотов заменить фактическими условиями площадки.</x:v>
      </x:c>
      <x:c r="G15" s="8"/>
      <x:c r="H15" s="8"/>
      <x:c r="I15" s="8"/>
      <x:c r="J15" s="8"/>
      <x:c r="K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</x:row>
  </x:sheetData>
  <x:mergeCells>
    <x:mergeCell ref="A1:F1"/>
  </x:mergeCells>
  <x:pageMargins left="0.7" right="0.7" top="0.75" bottom="0.75" header="0.3" footer="0.3"/>
</x:worksheet>
</file>