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bd40caf97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09c9b00649e4a8e"/>
    <x:sheet xmlns:r="http://schemas.openxmlformats.org/officeDocument/2006/relationships" name="INCITY_FACTS" sheetId="2" r:id="R84204c8d425c4fb2"/>
    <x:sheet xmlns:r="http://schemas.openxmlformats.org/officeDocument/2006/relationships" name="STORE_PORTFOLIO" sheetId="3" r:id="Rad5611424d2f4749"/>
    <x:sheet xmlns:r="http://schemas.openxmlformats.org/officeDocument/2006/relationships" name="INVENTORY" sheetId="4" r:id="R5475b8fa30894d74"/>
    <x:sheet xmlns:r="http://schemas.openxmlformats.org/officeDocument/2006/relationships" name="CHANNELS" sheetId="5" r:id="Rf22165d47e234ab8"/>
    <x:sheet xmlns:r="http://schemas.openxmlformats.org/officeDocument/2006/relationships" name="CASH_DEBT" sheetId="6" r:id="R6589503eadd249a4"/>
    <x:sheet xmlns:r="http://schemas.openxmlformats.org/officeDocument/2006/relationships" name="EARLY_SIGNALS" sheetId="7" r:id="Ra0c4b113b0bc4b4d"/>
    <x:sheet xmlns:r="http://schemas.openxmlformats.org/officeDocument/2006/relationships" name="RESILIENCE" sheetId="8" r:id="Rf867ca8212a944ee"/>
    <x:sheet xmlns:r="http://schemas.openxmlformats.org/officeDocument/2006/relationships" name="STRESS_TEST" sheetId="9" r:id="Rf4da38f357d64531"/>
    <x:sheet xmlns:r="http://schemas.openxmlformats.org/officeDocument/2006/relationships" name="GATES_90D" sheetId="10" r:id="Rc30203d65c654057"/>
    <x:sheet xmlns:r="http://schemas.openxmlformats.org/officeDocument/2006/relationships" name="DASHBOARD" sheetId="11" r:id="Rb8aa8e592e974bed"/>
    <x:sheet xmlns:r="http://schemas.openxmlformats.org/officeDocument/2006/relationships" name="SOURCES" sheetId="12" r:id="Rcf5e04cc62c0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₽&quot;;[Red](#,##0&quot; ₽&quot;);-"/>
    <x:numFmt numFmtId="201" formatCode="0.0%;[Red](0.0%);-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  <x:font>
      <x:b/>
      <x:sz val="11"/>
      <x:color rgb="FF102238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7F3EB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4CCCC"/>
        </x:patternFill>
      </x:fill>
    </x:dxf>
    <x:dxf>
      <x:font>
        <x:b/>
        <x:color rgb="FF166534"/>
      </x:font>
      <x:fill>
        <x:patternFill patternType="solid">
          <x:bgColor rgb="FFD9EAD3"/>
        </x:patternFill>
      </x:fill>
    </x:dxf>
    <x:dxf>
      <x:font>
        <x:b/>
        <x:color rgb="FF92400E"/>
      </x:font>
      <x:fill>
        <x:patternFill patternType="solid">
          <x:bgColor rgb="FFFFF2CC"/>
        </x:patternFill>
      </x:fill>
    </x:dxf>
    <x:dxf>
      <x:font>
        <x:b/>
        <x:color rgb="FF991B1B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0de6ad5204119" /><Relationship Type="http://schemas.openxmlformats.org/officeDocument/2006/relationships/theme" Target="/xl/theme/theme1.xml" Id="Rac73bcc6a3344ec6" /><Relationship Type="http://schemas.openxmlformats.org/officeDocument/2006/relationships/sharedStrings" Target="/xl/sharedStrings.xml" Id="R4a55b0d5a8484e71" /><Relationship Type="http://schemas.openxmlformats.org/officeDocument/2006/relationships/worksheet" Target="/xl/worksheets/sheet1.xml" Id="R409c9b00649e4a8e" /><Relationship Type="http://schemas.openxmlformats.org/officeDocument/2006/relationships/worksheet" Target="/xl/worksheets/sheet2.xml" Id="R84204c8d425c4fb2" /><Relationship Type="http://schemas.openxmlformats.org/officeDocument/2006/relationships/worksheet" Target="/xl/worksheets/sheet3.xml" Id="Rad5611424d2f4749" /><Relationship Type="http://schemas.openxmlformats.org/officeDocument/2006/relationships/worksheet" Target="/xl/worksheets/sheet4.xml" Id="R5475b8fa30894d74" /><Relationship Type="http://schemas.openxmlformats.org/officeDocument/2006/relationships/worksheet" Target="/xl/worksheets/sheet5.xml" Id="Rf22165d47e234ab8" /><Relationship Type="http://schemas.openxmlformats.org/officeDocument/2006/relationships/worksheet" Target="/xl/worksheets/sheet6.xml" Id="R6589503eadd249a4" /><Relationship Type="http://schemas.openxmlformats.org/officeDocument/2006/relationships/worksheet" Target="/xl/worksheets/sheet7.xml" Id="Ra0c4b113b0bc4b4d" /><Relationship Type="http://schemas.openxmlformats.org/officeDocument/2006/relationships/worksheet" Target="/xl/worksheets/sheet8.xml" Id="Rf867ca8212a944ee" /><Relationship Type="http://schemas.openxmlformats.org/officeDocument/2006/relationships/worksheet" Target="/xl/worksheets/sheet9.xml" Id="Rf4da38f357d64531" /><Relationship Type="http://schemas.openxmlformats.org/officeDocument/2006/relationships/worksheet" Target="/xl/worksheets/sheet10.xml" Id="Rc30203d65c654057" /><Relationship Type="http://schemas.openxmlformats.org/officeDocument/2006/relationships/worksheet" Target="/xl/worksheets/sheet11.xml" Id="Rb8aa8e592e974bed" /><Relationship Type="http://schemas.openxmlformats.org/officeDocument/2006/relationships/worksheet" Target="/xl/worksheets/sheet12.xml" Id="Rcf5e04cc62c0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4" hidden="0" customWidth="1"/>
    <x:col min="3" max="3" width="34" hidden="0" customWidth="1"/>
    <x:col min="4" max="4" width="36" hidden="0" customWidth="1"/>
  </x:cols>
  <x:sheetData>
    <x:row r="1" ht="28" customHeight="1">
      <x:c r="A1" s="4" t="str">
        <x:v>INCITY / «Модный континент» — диагностика розничного кризиса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Это не реконструкция внутренней отчётности INCITY. Публичные факты компании отделены от учебной модели розничного бизнеса.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Шаг</x:v>
      </x:c>
      <x:c r="B4" s="16" t="str">
        <x:v>Что сделать</x:v>
      </x:c>
      <x:c r="C4" s="16" t="str">
        <x:v>Лист</x:v>
      </x:c>
      <x:c r="D4" s="16" t="str">
        <x:v>Результат</x:v>
      </x:c>
    </x:row>
    <x:row r="5">
      <x:c r="A5" s="20" t="n">
        <x:v>1</x:v>
      </x:c>
      <x:c r="B5" s="20" t="str">
        <x:v>Прочитать подтверждённую хронологию и отделить факты от аналитики.</x:v>
      </x:c>
      <x:c r="C5" s="20" t="str">
        <x:v>INCITY_FACTS</x:v>
      </x:c>
      <x:c r="D5" s="20" t="str">
        <x:v>Граница доказанного</x:v>
      </x:c>
    </x:row>
    <x:row r="6">
      <x:c r="A6" s="20" t="n">
        <x:v>2</x:v>
      </x:c>
      <x:c r="B6" s="20" t="str">
        <x:v>Заполнить экономику каждой своей точки.</x:v>
      </x:c>
      <x:c r="C6" s="20" t="str">
        <x:v>STORE_PORTFOLIO</x:v>
      </x:c>
      <x:c r="D6" s="20" t="str">
        <x:v>Protect / Relaunch / Exit</x:v>
      </x:c>
    </x:row>
    <x:row r="7">
      <x:c r="A7" s="20" t="n">
        <x:v>3</x:v>
      </x:c>
      <x:c r="B7" s="20" t="str">
        <x:v>Разложить запасы по возрасту и markdown.</x:v>
      </x:c>
      <x:c r="C7" s="20" t="str">
        <x:v>INVENTORY</x:v>
      </x:c>
      <x:c r="D7" s="20" t="str">
        <x:v>Деньги, замороженные в товаре</x:v>
      </x:c>
    </x:row>
    <x:row r="8">
      <x:c r="A8" s="20" t="n">
        <x:v>4</x:v>
      </x:c>
      <x:c r="B8" s="20" t="str">
        <x:v>Сравнить офлайн, сайт и маркетплейсы после всех расходов.</x:v>
      </x:c>
      <x:c r="C8" s="20" t="str">
        <x:v>CHANNELS</x:v>
      </x:c>
      <x:c r="D8" s="20" t="str">
        <x:v>Вклад по каналам</x:v>
      </x:c>
    </x:row>
    <x:row r="9">
      <x:c r="A9" s="20" t="n">
        <x:v>5</x:v>
      </x:c>
      <x:c r="B9" s="20" t="str">
        <x:v>Проверить ликвидность, долг и 13-недельный runway.</x:v>
      </x:c>
      <x:c r="C9" s="20" t="str">
        <x:v>CASH_DEBT</x:v>
      </x:c>
      <x:c r="D9" s="20" t="str">
        <x:v>Способность финансировать перестройку</x:v>
      </x:c>
    </x:row>
    <x:row r="10">
      <x:c r="A10" s="20" t="n">
        <x:v>6</x:v>
      </x:c>
      <x:c r="B10" s="20" t="str">
        <x:v>Пройти ранние сигналы и матрицу устойчивости.</x:v>
      </x:c>
      <x:c r="C10" s="20" t="str">
        <x:v>EARLY_SIGNALS / RESILIENCE</x:v>
      </x:c>
      <x:c r="D10" s="20" t="str">
        <x:v>Риск до бухгалтерского финала</x:v>
      </x:c>
    </x:row>
    <x:row r="11">
      <x:c r="A11" s="20" t="n">
        <x:v>7</x:v>
      </x:c>
      <x:c r="B11" s="20" t="str">
        <x:v>Запустить stress-test.</x:v>
      </x:c>
      <x:c r="C11" s="20" t="str">
        <x:v>STRESS_TEST</x:v>
      </x:c>
      <x:c r="D11" s="20" t="str">
        <x:v>Что ломает модель первым</x:v>
      </x:c>
    </x:row>
    <x:row r="12">
      <x:c r="A12" s="20" t="n">
        <x:v>8</x:v>
      </x:c>
      <x:c r="B12" s="20" t="str">
        <x:v>Перенести решения в 90-дневные gates.</x:v>
      </x:c>
      <x:c r="C12" s="20" t="str">
        <x:v>GATES_90D</x:v>
      </x:c>
      <x:c r="D12" s="20" t="str">
        <x:v>Управленческий план</x:v>
      </x:c>
    </x:row>
    <x:row r="13">
      <x:c r="A13" s="20" t="n">
        <x:v>9</x:v>
      </x:c>
      <x:c r="B13" s="20" t="str">
        <x:v>Смотреть итог только на DASHBOARD.</x:v>
      </x:c>
      <x:c r="C13" s="20" t="str">
        <x:v>DASHBOARD</x:v>
      </x:c>
      <x:c r="D13" s="20" t="str">
        <x:v>GO / RECHECK / CRISIS</x:v>
      </x:c>
    </x:row>
    <x:row r="15" ht="46" customHeight="1">
      <x:c r="A15" s="24" t="str">
        <x:v>Принцип комплекта: масштаб не спасает слабую модель. Если товар стареет, точки субсидируют друг друга, а cash buffer сжимается, новая акция или новая точка может ускорить кризис.</x:v>
      </x:c>
      <x:c r="B15" s="24"/>
      <x:c r="C15" s="24"/>
      <x:c r="D15" s="24"/>
    </x:row>
  </x:sheetData>
  <x:mergeCells>
    <x:mergeCell ref="A1:H1"/>
    <x:mergeCell ref="A2:H2"/>
    <x:mergeCell ref="A15:D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6" hidden="0" customWidth="1"/>
    <x:col min="3" max="3" width="26" hidden="0" customWidth="1"/>
    <x:col min="4" max="4" width="48" hidden="0" customWidth="1"/>
    <x:col min="5" max="5" width="56" hidden="0" customWidth="1"/>
  </x:cols>
  <x:sheetData>
    <x:row r="1" ht="28" customHeight="1">
      <x:c r="A1" s="4" t="str">
        <x:v>INCITY — подтверждённые факты и хронология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Только публично подтверждённые события. Колонка «Вывод» — аналитика проекта и не выдаётся за внутреннюю позицию компании.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Дата</x:v>
      </x:c>
      <x:c r="B4" s="16" t="str">
        <x:v>Подтверждённый факт</x:v>
      </x:c>
      <x:c r="C4" s="16" t="str">
        <x:v>Значение</x:v>
      </x:c>
      <x:c r="D4" s="16" t="str">
        <x:v>Источник</x:v>
      </x:c>
      <x:c r="E4" s="16" t="str">
        <x:v>Аналитический вывод проекта</x:v>
      </x:c>
    </x:row>
    <x:row r="5">
      <x:c r="A5" s="20" t="str">
        <x:v>2015</x:v>
      </x:c>
      <x:c r="B5" s="20" t="str">
        <x:v>У INCITY + Deseo было около 450 магазинов</x:v>
      </x:c>
      <x:c r="C5" s="20" t="str">
        <x:v>≈450 объектов</x:v>
      </x:c>
      <x:c r="D5" s="20" t="str">
        <x:v>Коммерсантъ 12.08.2024</x:v>
      </x:c>
      <x:c r="E5" s="20" t="str">
        <x:v>Большой масштаб повышал фиксированную сложность сети</x:v>
      </x:c>
    </x:row>
    <x:row r="6">
      <x:c r="A6" s="20" t="str">
        <x:v>2023</x:v>
      </x:c>
      <x:c r="B6" s="20" t="str">
        <x:v>Выручка АО «Модный континент»</x:v>
      </x:c>
      <x:c r="C6" s="20" t="str">
        <x:v>≈3,0 млрд ₽; -12,6% г/г</x:v>
      </x:c>
      <x:c r="D6" s="20" t="str">
        <x:v>Коммерсантъ 12.08.2024 / СПАРК</x:v>
      </x:c>
      <x:c r="E6" s="20" t="str">
        <x:v>Падение выручки началось до финальной стадии</x:v>
      </x:c>
    </x:row>
    <x:row r="7">
      <x:c r="A7" s="20" t="str">
        <x:v>2023</x:v>
      </x:c>
      <x:c r="B7" s="20" t="str">
        <x:v>Чистый результат</x:v>
      </x:c>
      <x:c r="C7" s="20" t="str">
        <x:v>убыток 262,3 млн ₽</x:v>
      </x:c>
      <x:c r="D7" s="20" t="str">
        <x:v>Коммерсантъ 12.08.2024 / СПАРК</x:v>
      </x:c>
      <x:c r="E7" s="20" t="str">
        <x:v>Проблема уже отражалась в финансовом результате</x:v>
      </x:c>
    </x:row>
    <x:row r="8">
      <x:c r="A8" s="20" t="str">
        <x:v>конец 2023</x:v>
      </x:c>
      <x:c r="B8" s="20" t="str">
        <x:v>Долгосрочные обязательства</x:v>
      </x:c>
      <x:c r="C8" s="20" t="str">
        <x:v>1,9 млрд ₽</x:v>
      </x:c>
      <x:c r="D8" s="20" t="str">
        <x:v>Коммерсантъ 12.08.2024 / СПАРК</x:v>
      </x:c>
      <x:c r="E8" s="20" t="str">
        <x:v>Высокая обязательственная нагрузка сокращает свободу манёвра</x:v>
      </x:c>
    </x:row>
    <x:row r="9">
      <x:c r="A9" s="20" t="str">
        <x:v>конец 2023</x:v>
      </x:c>
      <x:c r="B9" s="20" t="str">
        <x:v>Краткосрочные обязательства</x:v>
      </x:c>
      <x:c r="C9" s="20" t="str">
        <x:v>803,6 млн ₽</x:v>
      </x:c>
      <x:c r="D9" s="20" t="str">
        <x:v>Коммерсантъ 12.08.2024 / СПАРК</x:v>
      </x:c>
      <x:c r="E9" s="20" t="str">
        <x:v>Ликвидность становится ключевым ограничением</x:v>
      </x:c>
    </x:row>
    <x:row r="10">
      <x:c r="A10" s="20" t="str">
        <x:v>авг. 2024</x:v>
      </x:c>
      <x:c r="B10" s="20" t="str">
        <x:v>INCITY + Deseo в России</x:v>
      </x:c>
      <x:c r="C10" s="20" t="str">
        <x:v>116 магазинов + 1 в Ереване</x:v>
      </x:c>
      <x:c r="D10" s="20" t="str">
        <x:v>Коммерсантъ 12.08.2024</x:v>
      </x:c>
      <x:c r="E10" s="20" t="str">
        <x:v>Сеть уже значительно сократилась относительно пика</x:v>
      </x:c>
    </x:row>
    <x:row r="11">
      <x:c r="A11" s="20" t="str">
        <x:v>2024</x:v>
      </x:c>
      <x:c r="B11" s="20" t="str">
        <x:v>Выручка АО «Модный континент»</x:v>
      </x:c>
      <x:c r="C11" s="20" t="str">
        <x:v>1,7 млрд ₽</x:v>
      </x:c>
      <x:c r="D11" s="20" t="str">
        <x:v>Коммерсантъ 15.04.2025 / СПАРК</x:v>
      </x:c>
      <x:c r="E11" s="20" t="str">
        <x:v>Почти двукратное падение г/г</x:v>
      </x:c>
    </x:row>
    <x:row r="12">
      <x:c r="A12" s="20" t="str">
        <x:v>2024</x:v>
      </x:c>
      <x:c r="B12" s="20" t="str">
        <x:v>Чистый убыток</x:v>
      </x:c>
      <x:c r="C12" s="20" t="str">
        <x:v>608 млн ₽</x:v>
      </x:c>
      <x:c r="D12" s="20" t="str">
        <x:v>Коммерсантъ 15.04.2025 / СПАРК</x:v>
      </x:c>
      <x:c r="E12" s="20" t="str">
        <x:v>Финансовый запас на перестройку резко ухудшился</x:v>
      </x:c>
    </x:row>
    <x:row r="13">
      <x:c r="A13" s="20" t="str">
        <x:v>конец 2024</x:v>
      </x:c>
      <x:c r="B13" s="20" t="str">
        <x:v>Общая долговая нагрузка</x:v>
      </x:c>
      <x:c r="C13" s="20" t="str">
        <x:v>&gt;800 млн ₽</x:v>
      </x:c>
      <x:c r="D13" s="20" t="str">
        <x:v>Коммерсантъ 15.04.2025 / СПАРК</x:v>
      </x:c>
      <x:c r="E13" s="20" t="str">
        <x:v>Долг и убыток одновременно усиливают кризис</x:v>
      </x:c>
    </x:row>
    <x:row r="14">
      <x:c r="A14" s="20" t="str">
        <x:v>I кв. 2025</x:v>
      </x:c>
      <x:c r="B14" s="20" t="str">
        <x:v>Продажи одежды INCITY на Wildberries</x:v>
      </x:c>
      <x:c r="C14" s="20" t="str">
        <x:v>почти -50% г/г</x:v>
      </x:c>
      <x:c r="D14" s="20" t="str">
        <x:v>Коммерсантъ 15.04.2025 / Wildberries</x:v>
      </x:c>
      <x:c r="E14" s="20" t="str">
        <x:v>Онлайн не выглядел компенсатором падения офлайна</x:v>
      </x:c>
    </x:row>
    <x:row r="15">
      <x:c r="A15" s="20" t="str">
        <x:v>17.06.2025</x:v>
      </x:c>
      <x:c r="B15" s="20" t="str">
        <x:v>Суд ввёл наблюдение</x:v>
      </x:c>
      <x:c r="C15" s="20" t="str">
        <x:v>дело А40-110182/2025</x:v>
      </x:c>
      <x:c r="D15" s="20" t="str">
        <x:v>Ведомости / РИА / материалы суда</x:v>
      </x:c>
      <x:c r="E15" s="20" t="str">
        <x:v>Юридическая стадия кризиса</x:v>
      </x:c>
    </x:row>
    <x:row r="16">
      <x:c r="A16" s="20" t="str">
        <x:v>27.06.2025</x:v>
      </x:c>
      <x:c r="B16" s="20" t="str">
        <x:v>Закрыты последние собственные магазины INCITY и Deseo</x:v>
      </x:c>
      <x:c r="C16" s="20" t="str">
        <x:v>партнёрские точки могли сохраняться</x:v>
      </x:c>
      <x:c r="D16" s="20" t="str">
        <x:v>Forbes / Ведомости</x:v>
      </x:c>
      <x:c r="E16" s="20" t="str">
        <x:v>Операционный финал собственной розницы</x:v>
      </x:c>
    </x:row>
    <x:row r="17">
      <x:c r="A17" s="20" t="str">
        <x:v>04.12.2025</x:v>
      </x:c>
      <x:c r="B17" s="20" t="str">
        <x:v>АО «Модный континент» признано банкротом</x:v>
      </x:c>
      <x:c r="C17" s="20" t="str">
        <x:v>открыто конкурсное производство</x:v>
      </x:c>
      <x:c r="D17" s="20" t="str">
        <x:v>Арбитраж / РИА / Retail.ru</x:v>
      </x:c>
      <x:c r="E17" s="20" t="str">
        <x:v>Банкрот управляющего юрлица, не «бренд как юридическое лицо»</x:v>
      </x:c>
    </x:row>
    <x:row r="18">
      <x:c r="A18" s="20" t="str">
        <x:v>июнь–авг. 2026</x:v>
      </x:c>
      <x:c r="B18" s="20" t="str">
        <x:v>В конкурсной процедуре выставлялись активы, включая права требования и товарные знаки</x:v>
      </x:c>
      <x:c r="C18" s="20" t="str">
        <x:v>торги по делу А40-110182/2025</x:v>
      </x:c>
      <x:c r="D18" s="20" t="str">
        <x:v>МЭТС / агрегаторы торгов</x:v>
      </x:c>
      <x:c r="E18" s="20" t="str">
        <x:v>Кризис перешёл в стадию реализации конкурсной массы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5" hidden="0" customWidth="1"/>
    <x:col min="4" max="4" width="17" hidden="0" customWidth="1"/>
    <x:col min="5" max="5" width="15" hidden="0" customWidth="1"/>
    <x:col min="6" max="6" width="15" hidden="0" customWidth="1"/>
    <x:col min="7" max="7" width="17" hidden="0" customWidth="1"/>
    <x:col min="8" max="8" width="15" hidden="0" customWidth="1"/>
    <x:col min="9" max="9" width="17" hidden="0" customWidth="1"/>
    <x:col min="10" max="10" width="15" hidden="0" customWidth="1"/>
    <x:col min="11" max="11" width="17" hidden="0" customWidth="1"/>
    <x:col min="12" max="12" width="15" hidden="0" customWidth="1"/>
    <x:col min="13" max="13" width="24" hidden="0" customWidth="1"/>
  </x:cols>
  <x:sheetData>
    <x:row r="1" ht="28" customHeight="1">
      <x:c r="A1" s="4" t="str">
        <x:v>STORE_PORTFOLIO — экономика точек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Учебные строки ниже — пример. Замените их фактом своей сети. Пороговые решения — внутренние сценарии, не отраслевые нормы.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Точка</x:v>
      </x:c>
      <x:c r="B4" s="16" t="str">
        <x:v>Выручка/мес</x:v>
      </x:c>
      <x:c r="C4" s="16" t="str">
        <x:v>Валовая маржа</x:v>
      </x:c>
      <x:c r="D4" s="16" t="str">
        <x:v>Валовая прибыль</x:v>
      </x:c>
      <x:c r="E4" s="16" t="str">
        <x:v>Аренда</x:v>
      </x:c>
      <x:c r="F4" s="16" t="str">
        <x:v>ФОТ</x:v>
      </x:c>
      <x:c r="G4" s="16" t="str">
        <x:v>Логистика/экспл.</x:v>
      </x:c>
      <x:c r="H4" s="16" t="str">
        <x:v>Маркетинг</x:v>
      </x:c>
      <x:c r="I4" s="16" t="str">
        <x:v>Contribution</x:v>
      </x:c>
      <x:c r="J4" s="16" t="str">
        <x:v>Contribution %</x:v>
      </x:c>
      <x:c r="K4" s="16" t="str">
        <x:v>Аренда/выручка</x:v>
      </x:c>
      <x:c r="L4" s="16" t="str">
        <x:v>Тренд продаж</x:v>
      </x:c>
      <x:c r="M4" s="16" t="str">
        <x:v>Решение</x:v>
      </x:c>
    </x:row>
    <x:row r="5">
      <x:c r="A5" s="28" t="str">
        <x:v>Точка A</x:v>
      </x:c>
      <x:c r="B5" s="30" t="n">
        <x:v>6000000</x:v>
      </x:c>
      <x:c r="C5" s="32" t="n">
        <x:v>0.52</x:v>
      </x:c>
      <x:c r="D5" s="34" t="n">
        <x:f>B5*C5</x:f>
        <x:v>3120000</x:v>
      </x:c>
      <x:c r="E5" s="30" t="n">
        <x:v>700000</x:v>
      </x:c>
      <x:c r="F5" s="30" t="n">
        <x:v>900000</x:v>
      </x:c>
      <x:c r="G5" s="30" t="n">
        <x:v>350000</x:v>
      </x:c>
      <x:c r="H5" s="30" t="n">
        <x:v>150000</x:v>
      </x:c>
      <x:c r="I5" s="34" t="n">
        <x:f>D5-SUM(E5:H5)</x:f>
        <x:v>1020000</x:v>
      </x:c>
      <x:c r="J5" s="36" t="n">
        <x:f>IFERROR(I5/B5,0)</x:f>
        <x:v>0.17</x:v>
      </x:c>
      <x:c r="K5" s="36" t="n">
        <x:f>IFERROR(E5/B5,0)</x:f>
        <x:v>0.11666666666666667</x:v>
      </x:c>
      <x:c r="L5" s="32" t="n">
        <x:v>0.03</x:v>
      </x:c>
      <x:c r="M5" t="str">
        <x:f>IF(AND(I5&gt;0,J5&gt;=0.08,L5&gt;=-0.05),"PROTECT",IF(AND(I5&gt;0,L5&gt;-0.15),"RELAUNCH","EXIT/RENEGOTIATE"))</x:f>
        <x:v>PROTECT</x:v>
      </x:c>
    </x:row>
    <x:row r="6">
      <x:c r="A6" s="28" t="str">
        <x:v>Точка B</x:v>
      </x:c>
      <x:c r="B6" s="30" t="n">
        <x:v>4200000</x:v>
      </x:c>
      <x:c r="C6" s="32" t="n">
        <x:v>0.49</x:v>
      </x:c>
      <x:c r="D6" s="34" t="n">
        <x:f>B6*C6</x:f>
        <x:v>2058000</x:v>
      </x:c>
      <x:c r="E6" s="30" t="n">
        <x:v>650000</x:v>
      </x:c>
      <x:c r="F6" s="30" t="n">
        <x:v>780000</x:v>
      </x:c>
      <x:c r="G6" s="30" t="n">
        <x:v>310000</x:v>
      </x:c>
      <x:c r="H6" s="30" t="n">
        <x:v>120000</x:v>
      </x:c>
      <x:c r="I6" s="34" t="n">
        <x:f>D6-SUM(E6:H6)</x:f>
        <x:v>198000</x:v>
      </x:c>
      <x:c r="J6" s="36" t="n">
        <x:f>IFERROR(I6/B6,0)</x:f>
        <x:v>0.047142857142857146</x:v>
      </x:c>
      <x:c r="K6" s="36" t="n">
        <x:f>IFERROR(E6/B6,0)</x:f>
        <x:v>0.15476190476190477</x:v>
      </x:c>
      <x:c r="L6" s="32" t="n">
        <x:v>-0.08</x:v>
      </x:c>
      <x:c r="M6" t="str">
        <x:f>IF(AND(I6&gt;0,J6&gt;=0.08,L6&gt;=-0.05),"PROTECT",IF(AND(I6&gt;0,L6&gt;-0.15),"RELAUNCH","EXIT/RENEGOTIATE"))</x:f>
        <x:v>RELAUNCH</x:v>
      </x:c>
    </x:row>
    <x:row r="7">
      <x:c r="A7" s="28" t="str">
        <x:v>Точка C</x:v>
      </x:c>
      <x:c r="B7" s="30" t="n">
        <x:v>3000000</x:v>
      </x:c>
      <x:c r="C7" s="32" t="n">
        <x:v>0.46</x:v>
      </x:c>
      <x:c r="D7" s="34" t="n">
        <x:f>B7*C7</x:f>
        <x:v>1380000</x:v>
      </x:c>
      <x:c r="E7" s="30" t="n">
        <x:v>620000</x:v>
      </x:c>
      <x:c r="F7" s="30" t="n">
        <x:v>700000</x:v>
      </x:c>
      <x:c r="G7" s="30" t="n">
        <x:v>290000</x:v>
      </x:c>
      <x:c r="H7" s="30" t="n">
        <x:v>100000</x:v>
      </x:c>
      <x:c r="I7" s="34" t="n">
        <x:f>D7-SUM(E7:H7)</x:f>
        <x:v>-330000</x:v>
      </x:c>
      <x:c r="J7" s="36" t="n">
        <x:f>IFERROR(I7/B7,0)</x:f>
        <x:v>-0.11</x:v>
      </x:c>
      <x:c r="K7" s="36" t="n">
        <x:f>IFERROR(E7/B7,0)</x:f>
        <x:v>0.20666666666666667</x:v>
      </x:c>
      <x:c r="L7" s="32" t="n">
        <x:v>-0.15</x:v>
      </x:c>
      <x:c r="M7" t="str">
        <x:f>IF(AND(I7&gt;0,J7&gt;=0.08,L7&gt;=-0.05),"PROTECT",IF(AND(I7&gt;0,L7&gt;-0.15),"RELAUNCH","EXIT/RENEGOTIATE"))</x:f>
        <x:v>EXIT/RENEGOTIATE</x:v>
      </x:c>
    </x:row>
    <x:row r="8">
      <x:c r="A8" s="28" t="str">
        <x:v>Точка D</x:v>
      </x:c>
      <x:c r="B8" s="30" t="n">
        <x:v>5200000</x:v>
      </x:c>
      <x:c r="C8" s="32" t="n">
        <x:v>0.53</x:v>
      </x:c>
      <x:c r="D8" s="34" t="n">
        <x:f>B8*C8</x:f>
        <x:v>2756000</x:v>
      </x:c>
      <x:c r="E8" s="30" t="n">
        <x:v>500000</x:v>
      </x:c>
      <x:c r="F8" s="30" t="n">
        <x:v>820000</x:v>
      </x:c>
      <x:c r="G8" s="30" t="n">
        <x:v>330000</x:v>
      </x:c>
      <x:c r="H8" s="30" t="n">
        <x:v>130000</x:v>
      </x:c>
      <x:c r="I8" s="34" t="n">
        <x:f>D8-SUM(E8:H8)</x:f>
        <x:v>976000</x:v>
      </x:c>
      <x:c r="J8" s="36" t="n">
        <x:f>IFERROR(I8/B8,0)</x:f>
        <x:v>0.18769230769230769</x:v>
      </x:c>
      <x:c r="K8" s="36" t="n">
        <x:f>IFERROR(E8/B8,0)</x:f>
        <x:v>0.09615384615384616</x:v>
      </x:c>
      <x:c r="L8" s="32" t="n">
        <x:v>0.01</x:v>
      </x:c>
      <x:c r="M8" t="str">
        <x:f>IF(AND(I8&gt;0,J8&gt;=0.08,L8&gt;=-0.05),"PROTECT",IF(AND(I8&gt;0,L8&gt;-0.15),"RELAUNCH","EXIT/RENEGOTIATE"))</x:f>
        <x:v>PROTECT</x:v>
      </x:c>
    </x:row>
    <x:row r="9">
      <x:c r="A9" s="28" t="str">
        <x:v>Точка E</x:v>
      </x:c>
      <x:c r="B9" s="30" t="n">
        <x:v>2400000</x:v>
      </x:c>
      <x:c r="C9" s="32" t="n">
        <x:v>0.44</x:v>
      </x:c>
      <x:c r="D9" s="34" t="n">
        <x:f>B9*C9</x:f>
        <x:v>1056000</x:v>
      </x:c>
      <x:c r="E9" s="30" t="n">
        <x:v>540000</x:v>
      </x:c>
      <x:c r="F9" s="30" t="n">
        <x:v>620000</x:v>
      </x:c>
      <x:c r="G9" s="30" t="n">
        <x:v>250000</x:v>
      </x:c>
      <x:c r="H9" s="30" t="n">
        <x:v>80000</x:v>
      </x:c>
      <x:c r="I9" s="34" t="n">
        <x:f>D9-SUM(E9:H9)</x:f>
        <x:v>-434000</x:v>
      </x:c>
      <x:c r="J9" s="36" t="n">
        <x:f>IFERROR(I9/B9,0)</x:f>
        <x:v>-0.18083333333333335</x:v>
      </x:c>
      <x:c r="K9" s="36" t="n">
        <x:f>IFERROR(E9/B9,0)</x:f>
        <x:v>0.225</x:v>
      </x:c>
      <x:c r="L9" s="32" t="n">
        <x:v>-0.2</x:v>
      </x:c>
      <x:c r="M9" t="str">
        <x:f>IF(AND(I9&gt;0,J9&gt;=0.08,L9&gt;=-0.05),"PROTECT",IF(AND(I9&gt;0,L9&gt;-0.15),"RELAUNCH","EXIT/RENEGOTIATE"))</x:f>
        <x:v>EXIT/RENEGOTIATE</x:v>
      </x:c>
    </x:row>
    <x:row r="11">
      <x:c r="A11" t="str">
        <x:v>ИТОГО/СРЕДНЕЕ</x:v>
      </x:c>
      <x:c r="B11" s="34" t="n">
        <x:f>SUM(B5:B9)</x:f>
        <x:v>20800000</x:v>
      </x:c>
      <x:c r="C11" s="34"/>
      <x:c r="D11" s="34" t="n">
        <x:f>SUM(D5:D9)</x:f>
        <x:v>10370000</x:v>
      </x:c>
      <x:c r="E11" s="34" t="n">
        <x:f>SUM(E5:E9)</x:f>
        <x:v>3010000</x:v>
      </x:c>
      <x:c r="F11" s="34" t="n">
        <x:f>SUM(F5:F9)</x:f>
        <x:v>3820000</x:v>
      </x:c>
      <x:c r="G11" s="34" t="n">
        <x:f>SUM(G5:G9)</x:f>
        <x:v>1530000</x:v>
      </x:c>
      <x:c r="H11" s="34" t="n">
        <x:f>SUM(H5:H9)</x:f>
        <x:v>580000</x:v>
      </x:c>
      <x:c r="I11" s="34" t="n">
        <x:f>SUM(I5:I9)</x:f>
        <x:v>1430000</x:v>
      </x:c>
      <x:c r="J11" s="36" t="n">
        <x:f>IFERROR(I11/B11,0)</x:f>
        <x:v>0.06875</x:v>
      </x:c>
      <x:c r="K11" s="36" t="n">
        <x:f>IFERROR(E11/B11,0)</x:f>
        <x:v>0.14471153846153847</x:v>
      </x:c>
      <x:c r="L11"/>
      <x:c r="M11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18" hidden="0" customWidth="1"/>
    <x:col min="5" max="5" width="18" hidden="0" customWidth="1"/>
    <x:col min="6" max="6" width="20" hidden="0" customWidth="1"/>
    <x:col min="7" max="7" width="22" hidden="0" customWidth="1"/>
    <x:col min="8" max="8" width="18" hidden="0" customWidth="1"/>
    <x:col min="9" max="9" width="30" hidden="0" customWidth="1"/>
  </x:cols>
  <x:sheetData>
    <x:row r="1" ht="28" customHeight="1">
      <x:c r="A1" s="4" t="str">
        <x:v>INVENTORY — возраст запасов и markdown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Главный вопрос: сколько денег заморожено в старом товаре и сколько валовой прибыли придётся отдать, чтобы освободить cash.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Возраст</x:v>
      </x:c>
      <x:c r="B4" s="16" t="str">
        <x:v>Себестоимость запаса</x:v>
      </x:c>
      <x:c r="C4" s="16" t="str">
        <x:v>Розничная стоимость</x:v>
      </x:c>
      <x:c r="D4" s="16" t="str">
        <x:v>Средняя скидка сейчас</x:v>
      </x:c>
      <x:c r="E4" s="16" t="str">
        <x:v>Плановая скидка</x:v>
      </x:c>
      <x:c r="F4" s="16" t="str">
        <x:v>Ожидаемая выручка</x:v>
      </x:c>
      <x:c r="G4" s="16" t="str">
        <x:v>Ожидаемая валовая прибыль</x:v>
      </x:c>
      <x:c r="H4" s="16" t="str">
        <x:v>Доля себестоимости</x:v>
      </x:c>
      <x:c r="I4" s="16" t="str">
        <x:v>Решение</x:v>
      </x:c>
    </x:row>
    <x:row r="5">
      <x:c r="A5" t="str">
        <x:v>0–30 дней</x:v>
      </x:c>
      <x:c r="B5" s="30" t="n">
        <x:v>4500000</x:v>
      </x:c>
      <x:c r="C5" s="30" t="n">
        <x:v>9000000</x:v>
      </x:c>
      <x:c r="D5" s="32" t="n">
        <x:v>0.05</x:v>
      </x:c>
      <x:c r="E5" s="32" t="n">
        <x:v>0.05</x:v>
      </x:c>
      <x:c r="F5" s="34" t="n">
        <x:f>C5*(1-E5)</x:f>
        <x:v>8550000</x:v>
      </x:c>
      <x:c r="G5" s="34" t="n">
        <x:f>F5-B5</x:f>
        <x:v>4050000</x:v>
      </x:c>
      <x:c r="H5" s="36" t="n">
        <x:f>IFERROR(B5/SUM($B$5:$B$10),0)</x:f>
        <x:v>0.30612244897959184</x:v>
      </x:c>
      <x:c r="I5" t="str">
        <x:v>держать</x:v>
      </x:c>
    </x:row>
    <x:row r="6">
      <x:c r="A6" t="str">
        <x:v>31–60 дней</x:v>
      </x:c>
      <x:c r="B6" s="30" t="n">
        <x:v>3200000</x:v>
      </x:c>
      <x:c r="C6" s="30" t="n">
        <x:v>6400000</x:v>
      </x:c>
      <x:c r="D6" s="32" t="n">
        <x:v>0.1</x:v>
      </x:c>
      <x:c r="E6" s="32" t="n">
        <x:v>0.1</x:v>
      </x:c>
      <x:c r="F6" s="34" t="n">
        <x:f>C6*(1-E6)</x:f>
        <x:v>5760000</x:v>
      </x:c>
      <x:c r="G6" s="34" t="n">
        <x:f>F6-B6</x:f>
        <x:v>2560000</x:v>
      </x:c>
      <x:c r="H6" s="36" t="n">
        <x:f>IFERROR(B6/SUM($B$5:$B$10),0)</x:f>
        <x:v>0.21768707482993196</x:v>
      </x:c>
      <x:c r="I6" t="str">
        <x:v>контроль</x:v>
      </x:c>
    </x:row>
    <x:row r="7">
      <x:c r="A7" t="str">
        <x:v>61–90 дней</x:v>
      </x:c>
      <x:c r="B7" s="30" t="n">
        <x:v>2500000</x:v>
      </x:c>
      <x:c r="C7" s="30" t="n">
        <x:v>5000000</x:v>
      </x:c>
      <x:c r="D7" s="32" t="n">
        <x:v>0.2</x:v>
      </x:c>
      <x:c r="E7" s="32" t="n">
        <x:v>0.25</x:v>
      </x:c>
      <x:c r="F7" s="34" t="n">
        <x:f>C7*(1-E7)</x:f>
        <x:v>3750000</x:v>
      </x:c>
      <x:c r="G7" s="34" t="n">
        <x:f>F7-B7</x:f>
        <x:v>1250000</x:v>
      </x:c>
      <x:c r="H7" s="36" t="n">
        <x:f>IFERROR(B7/SUM($B$5:$B$10),0)</x:f>
        <x:v>0.17006802721088435</x:v>
      </x:c>
      <x:c r="I7" t="str">
        <x:v>ускорить sell-through</x:v>
      </x:c>
    </x:row>
    <x:row r="8">
      <x:c r="A8" t="str">
        <x:v>91–120 дней</x:v>
      </x:c>
      <x:c r="B8" s="30" t="n">
        <x:v>1800000</x:v>
      </x:c>
      <x:c r="C8" s="30" t="n">
        <x:v>3600000</x:v>
      </x:c>
      <x:c r="D8" s="32" t="n">
        <x:v>0.3</x:v>
      </x:c>
      <x:c r="E8" s="32" t="n">
        <x:v>0.4</x:v>
      </x:c>
      <x:c r="F8" s="34" t="n">
        <x:f>C8*(1-E8)</x:f>
        <x:v>2160000</x:v>
      </x:c>
      <x:c r="G8" s="34" t="n">
        <x:f>F8-B8</x:f>
        <x:v>360000</x:v>
      </x:c>
      <x:c r="H8" s="36" t="n">
        <x:f>IFERROR(B8/SUM($B$5:$B$10),0)</x:f>
        <x:v>0.12244897959183673</x:v>
      </x:c>
      <x:c r="I8" t="str">
        <x:v>markdown</x:v>
      </x:c>
    </x:row>
    <x:row r="9">
      <x:c r="A9" t="str">
        <x:v>121–180 дней</x:v>
      </x:c>
      <x:c r="B9" s="30" t="n">
        <x:v>1500000</x:v>
      </x:c>
      <x:c r="C9" s="30" t="n">
        <x:v>3000000</x:v>
      </x:c>
      <x:c r="D9" s="32" t="n">
        <x:v>0.45</x:v>
      </x:c>
      <x:c r="E9" s="32" t="n">
        <x:v>0.55</x:v>
      </x:c>
      <x:c r="F9" s="34" t="n">
        <x:f>C9*(1-E9)</x:f>
        <x:v>1349999.9999999998</x:v>
      </x:c>
      <x:c r="G9" s="34" t="n">
        <x:f>F9-B9</x:f>
        <x:v>-150000.00000000023</x:v>
      </x:c>
      <x:c r="H9" s="36" t="n">
        <x:f>IFERROR(B9/SUM($B$5:$B$10),0)</x:f>
        <x:v>0.10204081632653061</x:v>
      </x:c>
      <x:c r="I9" t="str">
        <x:v>агрессивный markdown</x:v>
      </x:c>
    </x:row>
    <x:row r="10">
      <x:c r="A10" t="str">
        <x:v>180+ дней</x:v>
      </x:c>
      <x:c r="B10" s="30" t="n">
        <x:v>1200000</x:v>
      </x:c>
      <x:c r="C10" s="30" t="n">
        <x:v>2400000</x:v>
      </x:c>
      <x:c r="D10" s="32" t="n">
        <x:v>0.6</x:v>
      </x:c>
      <x:c r="E10" s="32" t="n">
        <x:v>0.7</x:v>
      </x:c>
      <x:c r="F10" s="34" t="n">
        <x:f>C10*(1-E10)</x:f>
        <x:v>720000.0000000001</x:v>
      </x:c>
      <x:c r="G10" s="34" t="n">
        <x:f>F10-B10</x:f>
        <x:v>-479999.9999999999</x:v>
      </x:c>
      <x:c r="H10" s="36" t="n">
        <x:f>IFERROR(B10/SUM($B$5:$B$10),0)</x:f>
        <x:v>0.08163265306122448</x:v>
      </x:c>
      <x:c r="I10" t="str">
        <x:v>ликвидировать/отдельный канал</x:v>
      </x:c>
    </x:row>
    <x:row r="12">
      <x:c r="A12" t="str">
        <x:v>ИТОГО</x:v>
      </x:c>
      <x:c r="B12" s="34" t="n">
        <x:f>SUM(B5:B10)</x:f>
        <x:v>14700000</x:v>
      </x:c>
      <x:c r="C12" s="34" t="n">
        <x:f>SUM(C5:C10)</x:f>
        <x:v>29400000</x:v>
      </x:c>
      <x:c r="D12"/>
      <x:c r="E12"/>
      <x:c r="F12" s="34" t="n">
        <x:f>SUM(F5:F10)</x:f>
        <x:v>22290000</x:v>
      </x:c>
      <x:c r="G12" s="34" t="n">
        <x:f>SUM(G5:G10)</x:f>
        <x:v>7590000</x:v>
      </x:c>
      <x:c r="H12" s="36" t="n">
        <x:f>SUM(H5:H10)</x:f>
        <x:v>1</x:v>
      </x:c>
      <x:c r="I1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6" hidden="0" customWidth="1"/>
    <x:col min="4" max="4" width="15" hidden="0" customWidth="1"/>
    <x:col min="5" max="5" width="16" hidden="0" customWidth="1"/>
    <x:col min="6" max="6" width="20" hidden="0" customWidth="1"/>
    <x:col min="7" max="7" width="16" hidden="0" customWidth="1"/>
    <x:col min="8" max="8" width="20" hidden="0" customWidth="1"/>
    <x:col min="9" max="9" width="17" hidden="0" customWidth="1"/>
  </x:cols>
  <x:sheetData>
    <x:row r="1" ht="28" customHeight="1">
      <x:c r="A1" s="4" t="str">
        <x:v>CHANNELS — вклад офлайна, сайта и маркетплейсов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Сравнивайте не оборот, а contribution после комиссий, логистики, возвратов и маркетинга.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Канал</x:v>
      </x:c>
      <x:c r="B4" s="16" t="str">
        <x:v>Выручка</x:v>
      </x:c>
      <x:c r="C4" s="16" t="str">
        <x:v>Валовая маржа</x:v>
      </x:c>
      <x:c r="D4" s="16" t="str">
        <x:v>Комиссия</x:v>
      </x:c>
      <x:c r="E4" s="16" t="str">
        <x:v>Логистика</x:v>
      </x:c>
      <x:c r="F4" s="16" t="str">
        <x:v>Возвраты/списания</x:v>
      </x:c>
      <x:c r="G4" s="16" t="str">
        <x:v>Маркетинг</x:v>
      </x:c>
      <x:c r="H4" s="16" t="str">
        <x:v>Contribution</x:v>
      </x:c>
      <x:c r="I4" s="16" t="str">
        <x:v>Contribution %</x:v>
      </x:c>
    </x:row>
    <x:row r="5">
      <x:c r="A5" t="str">
        <x:v>Офлайн</x:v>
      </x:c>
      <x:c r="B5" s="30" t="n">
        <x:v>18000000</x:v>
      </x:c>
      <x:c r="C5" s="32" t="n">
        <x:v>0.5</x:v>
      </x:c>
      <x:c r="D5" s="32" t="n">
        <x:v>0</x:v>
      </x:c>
      <x:c r="E5" s="30" t="n">
        <x:v>900000</x:v>
      </x:c>
      <x:c r="F5" s="30" t="n">
        <x:v>180000</x:v>
      </x:c>
      <x:c r="G5" s="30" t="n">
        <x:v>500000</x:v>
      </x:c>
      <x:c r="H5" s="34" t="n">
        <x:f>B5*C5-B5*D5-E5-F5-G5</x:f>
        <x:v>7420000</x:v>
      </x:c>
      <x:c r="I5" s="36" t="n">
        <x:f>IFERROR(H5/B5,0)</x:f>
        <x:v>0.4122222222222222</x:v>
      </x:c>
    </x:row>
    <x:row r="6">
      <x:c r="A6" t="str">
        <x:v>Собственный сайт</x:v>
      </x:c>
      <x:c r="B6" s="30" t="n">
        <x:v>3500000</x:v>
      </x:c>
      <x:c r="C6" s="32" t="n">
        <x:v>0.52</x:v>
      </x:c>
      <x:c r="D6" s="32" t="n">
        <x:v>0.025</x:v>
      </x:c>
      <x:c r="E6" s="30" t="n">
        <x:v>350000</x:v>
      </x:c>
      <x:c r="F6" s="30" t="n">
        <x:v>210000</x:v>
      </x:c>
      <x:c r="G6" s="30" t="n">
        <x:v>450000</x:v>
      </x:c>
      <x:c r="H6" s="34" t="n">
        <x:f>B6*C6-B6*D6-E6-F6-G6</x:f>
        <x:v>722500</x:v>
      </x:c>
      <x:c r="I6" s="36" t="n">
        <x:f>IFERROR(H6/B6,0)</x:f>
        <x:v>0.20642857142857143</x:v>
      </x:c>
    </x:row>
    <x:row r="7">
      <x:c r="A7" t="str">
        <x:v>Маркетплейс</x:v>
      </x:c>
      <x:c r="B7" s="30" t="n">
        <x:v>6500000</x:v>
      </x:c>
      <x:c r="C7" s="32" t="n">
        <x:v>0.48</x:v>
      </x:c>
      <x:c r="D7" s="32" t="n">
        <x:v>0.22</x:v>
      </x:c>
      <x:c r="E7" s="30" t="n">
        <x:v>650000</x:v>
      </x:c>
      <x:c r="F7" s="30" t="n">
        <x:v>520000</x:v>
      </x:c>
      <x:c r="G7" s="30" t="n">
        <x:v>260000</x:v>
      </x:c>
      <x:c r="H7" s="34" t="n">
        <x:f>B7*C7-B7*D7-E7-F7-G7</x:f>
        <x:v>260000</x:v>
      </x:c>
      <x:c r="I7" s="36" t="n">
        <x:f>IFERROR(H7/B7,0)</x:f>
        <x:v>0.04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4" t="str">
        <x:v>CASH_DEBT — 13-недельный cash runway и долг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В кризисе главная метрика — не бухгалтерская прибыль, а способность выполнить ближайшие обязательства.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W1</x:v>
      </x:c>
      <x:c r="C4" s="16" t="str">
        <x:v>W2</x:v>
      </x:c>
      <x:c r="D4" s="16" t="str">
        <x:v>W3</x:v>
      </x:c>
      <x:c r="E4" s="16" t="str">
        <x:v>W4</x:v>
      </x:c>
      <x:c r="F4" s="16" t="str">
        <x:v>W5</x:v>
      </x:c>
      <x:c r="G4" s="16" t="str">
        <x:v>W6</x:v>
      </x:c>
      <x:c r="H4" s="16" t="str">
        <x:v>W7</x:v>
      </x:c>
      <x:c r="I4" s="16" t="str">
        <x:v>W8</x:v>
      </x:c>
      <x:c r="J4" s="16" t="str">
        <x:v>W9</x:v>
      </x:c>
      <x:c r="K4" s="16" t="str">
        <x:v>W10</x:v>
      </x:c>
      <x:c r="L4" s="16" t="str">
        <x:v>W11</x:v>
      </x:c>
      <x:c r="M4" s="16" t="str">
        <x:v>W12</x:v>
      </x:c>
      <x:c r="N4" s="16" t="str">
        <x:v>W13</x:v>
      </x:c>
    </x:row>
    <x:row r="5">
      <x:c r="A5" t="str">
        <x:v>Начальный cash</x:v>
      </x:c>
      <x:c r="B5" s="34" t="n">
        <x:v>7000000</x:v>
      </x:c>
      <x:c r="C5" s="34" t="n">
        <x:f>B14</x:f>
        <x:v>7250000</x:v>
      </x:c>
      <x:c r="D5" s="34" t="n">
        <x:f>C14</x:f>
        <x:v>7400000</x:v>
      </x:c>
      <x:c r="E5" s="34" t="n">
        <x:f>D14</x:f>
        <x:v>7450000</x:v>
      </x:c>
      <x:c r="F5" s="34" t="n">
        <x:f>E14</x:f>
        <x:v>7300000</x:v>
      </x:c>
      <x:c r="G5" s="34" t="n">
        <x:f>F14</x:f>
        <x:v>6950000</x:v>
      </x:c>
      <x:c r="H5" s="34" t="n">
        <x:f>G14</x:f>
        <x:v>6500000</x:v>
      </x:c>
      <x:c r="I5" s="34" t="n">
        <x:f>H14</x:f>
        <x:v>5950000</x:v>
      </x:c>
      <x:c r="J5" s="34" t="n">
        <x:f>I14</x:f>
        <x:v>5300000</x:v>
      </x:c>
      <x:c r="K5" s="34" t="n">
        <x:f>J14</x:f>
        <x:v>4550000</x:v>
      </x:c>
      <x:c r="L5" s="34" t="n">
        <x:f>K14</x:f>
        <x:v>3700000</x:v>
      </x:c>
      <x:c r="M5" s="34" t="n">
        <x:f>L14</x:f>
        <x:v>2750000</x:v>
      </x:c>
      <x:c r="N5" s="34" t="n">
        <x:f>M14</x:f>
        <x:v>1700000</x:v>
      </x:c>
    </x:row>
    <x:row r="6">
      <x:c r="A6" t="str">
        <x:v>Поступления от продаж</x:v>
      </x:c>
      <x:c r="B6" s="30" t="n">
        <x:v>7000000</x:v>
      </x:c>
      <x:c r="C6" s="30" t="n">
        <x:v>6900000</x:v>
      </x:c>
      <x:c r="D6" s="30" t="n">
        <x:v>6800000</x:v>
      </x:c>
      <x:c r="E6" s="30" t="n">
        <x:v>6600000</x:v>
      </x:c>
      <x:c r="F6" s="30" t="n">
        <x:v>6400000</x:v>
      </x:c>
      <x:c r="G6" s="30" t="n">
        <x:v>6300000</x:v>
      </x:c>
      <x:c r="H6" s="30" t="n">
        <x:v>6200000</x:v>
      </x:c>
      <x:c r="I6" s="30" t="n">
        <x:v>6100000</x:v>
      </x:c>
      <x:c r="J6" s="30" t="n">
        <x:v>6000000</x:v>
      </x:c>
      <x:c r="K6" s="30" t="n">
        <x:v>5900000</x:v>
      </x:c>
      <x:c r="L6" s="30" t="n">
        <x:v>5800000</x:v>
      </x:c>
      <x:c r="M6" s="30" t="n">
        <x:v>5700000</x:v>
      </x:c>
      <x:c r="N6" s="30" t="n">
        <x:v>5600000</x:v>
      </x:c>
    </x:row>
    <x:row r="7">
      <x:c r="A7" t="str">
        <x:v>Поставщики/закупка</x:v>
      </x:c>
      <x:c r="B7" s="30" t="n">
        <x:v>-3600000</x:v>
      </x:c>
      <x:c r="C7" s="30" t="n">
        <x:v>-3600000</x:v>
      </x:c>
      <x:c r="D7" s="30" t="n">
        <x:v>-3600000</x:v>
      </x:c>
      <x:c r="E7" s="30" t="n">
        <x:v>-3600000</x:v>
      </x:c>
      <x:c r="F7" s="30" t="n">
        <x:v>-3600000</x:v>
      </x:c>
      <x:c r="G7" s="30" t="n">
        <x:v>-3600000</x:v>
      </x:c>
      <x:c r="H7" s="30" t="n">
        <x:v>-3600000</x:v>
      </x:c>
      <x:c r="I7" s="30" t="n">
        <x:v>-3600000</x:v>
      </x:c>
      <x:c r="J7" s="30" t="n">
        <x:v>-3600000</x:v>
      </x:c>
      <x:c r="K7" s="30" t="n">
        <x:v>-3600000</x:v>
      </x:c>
      <x:c r="L7" s="30" t="n">
        <x:v>-3600000</x:v>
      </x:c>
      <x:c r="M7" s="30" t="n">
        <x:v>-3600000</x:v>
      </x:c>
      <x:c r="N7" s="30" t="n">
        <x:v>-3600000</x:v>
      </x:c>
    </x:row>
    <x:row r="8">
      <x:c r="A8" t="str">
        <x:v>Аренда</x:v>
      </x:c>
      <x:c r="B8" s="30" t="n">
        <x:v>-950000</x:v>
      </x:c>
      <x:c r="C8" s="30" t="n">
        <x:v>-950000</x:v>
      </x:c>
      <x:c r="D8" s="30" t="n">
        <x:v>-950000</x:v>
      </x:c>
      <x:c r="E8" s="30" t="n">
        <x:v>-950000</x:v>
      </x:c>
      <x:c r="F8" s="30" t="n">
        <x:v>-950000</x:v>
      </x:c>
      <x:c r="G8" s="30" t="n">
        <x:v>-950000</x:v>
      </x:c>
      <x:c r="H8" s="30" t="n">
        <x:v>-950000</x:v>
      </x:c>
      <x:c r="I8" s="30" t="n">
        <x:v>-950000</x:v>
      </x:c>
      <x:c r="J8" s="30" t="n">
        <x:v>-950000</x:v>
      </x:c>
      <x:c r="K8" s="30" t="n">
        <x:v>-950000</x:v>
      </x:c>
      <x:c r="L8" s="30" t="n">
        <x:v>-950000</x:v>
      </x:c>
      <x:c r="M8" s="30" t="n">
        <x:v>-950000</x:v>
      </x:c>
      <x:c r="N8" s="30" t="n">
        <x:v>-950000</x:v>
      </x:c>
    </x:row>
    <x:row r="9">
      <x:c r="A9" t="str">
        <x:v>ФОТ</x:v>
      </x:c>
      <x:c r="B9" s="30" t="n">
        <x:v>-1100000</x:v>
      </x:c>
      <x:c r="C9" s="30" t="n">
        <x:v>-1100000</x:v>
      </x:c>
      <x:c r="D9" s="30" t="n">
        <x:v>-1100000</x:v>
      </x:c>
      <x:c r="E9" s="30" t="n">
        <x:v>-1100000</x:v>
      </x:c>
      <x:c r="F9" s="30" t="n">
        <x:v>-1100000</x:v>
      </x:c>
      <x:c r="G9" s="30" t="n">
        <x:v>-1100000</x:v>
      </x:c>
      <x:c r="H9" s="30" t="n">
        <x:v>-1100000</x:v>
      </x:c>
      <x:c r="I9" s="30" t="n">
        <x:v>-1100000</x:v>
      </x:c>
      <x:c r="J9" s="30" t="n">
        <x:v>-1100000</x:v>
      </x:c>
      <x:c r="K9" s="30" t="n">
        <x:v>-1100000</x:v>
      </x:c>
      <x:c r="L9" s="30" t="n">
        <x:v>-1100000</x:v>
      </x:c>
      <x:c r="M9" s="30" t="n">
        <x:v>-1100000</x:v>
      </x:c>
      <x:c r="N9" s="30" t="n">
        <x:v>-1100000</x:v>
      </x:c>
    </x:row>
    <x:row r="10">
      <x:c r="A10" t="str">
        <x:v>Налоги</x:v>
      </x:c>
      <x:c r="B10" s="30" t="n">
        <x:v>-300000</x:v>
      </x:c>
      <x:c r="C10" s="30" t="n">
        <x:v>-300000</x:v>
      </x:c>
      <x:c r="D10" s="30" t="n">
        <x:v>-300000</x:v>
      </x:c>
      <x:c r="E10" s="30" t="n">
        <x:v>-300000</x:v>
      </x:c>
      <x:c r="F10" s="30" t="n">
        <x:v>-300000</x:v>
      </x:c>
      <x:c r="G10" s="30" t="n">
        <x:v>-300000</x:v>
      </x:c>
      <x:c r="H10" s="30" t="n">
        <x:v>-300000</x:v>
      </x:c>
      <x:c r="I10" s="30" t="n">
        <x:v>-300000</x:v>
      </x:c>
      <x:c r="J10" s="30" t="n">
        <x:v>-300000</x:v>
      </x:c>
      <x:c r="K10" s="30" t="n">
        <x:v>-300000</x:v>
      </x:c>
      <x:c r="L10" s="30" t="n">
        <x:v>-300000</x:v>
      </x:c>
      <x:c r="M10" s="30" t="n">
        <x:v>-300000</x:v>
      </x:c>
      <x:c r="N10" s="30" t="n">
        <x:v>-300000</x:v>
      </x:c>
    </x:row>
    <x:row r="11">
      <x:c r="A11" t="str">
        <x:v>Проценты/долг</x:v>
      </x:c>
      <x:c r="B11" s="30" t="n">
        <x:v>-350000</x:v>
      </x:c>
      <x:c r="C11" s="30" t="n">
        <x:v>-350000</x:v>
      </x:c>
      <x:c r="D11" s="30" t="n">
        <x:v>-350000</x:v>
      </x:c>
      <x:c r="E11" s="30" t="n">
        <x:v>-350000</x:v>
      </x:c>
      <x:c r="F11" s="30" t="n">
        <x:v>-350000</x:v>
      </x:c>
      <x:c r="G11" s="30" t="n">
        <x:v>-350000</x:v>
      </x:c>
      <x:c r="H11" s="30" t="n">
        <x:v>-350000</x:v>
      </x:c>
      <x:c r="I11" s="30" t="n">
        <x:v>-350000</x:v>
      </x:c>
      <x:c r="J11" s="30" t="n">
        <x:v>-350000</x:v>
      </x:c>
      <x:c r="K11" s="30" t="n">
        <x:v>-350000</x:v>
      </x:c>
      <x:c r="L11" s="30" t="n">
        <x:v>-350000</x:v>
      </x:c>
      <x:c r="M11" s="30" t="n">
        <x:v>-350000</x:v>
      </x:c>
      <x:c r="N11" s="30" t="n">
        <x:v>-350000</x:v>
      </x:c>
    </x:row>
    <x:row r="12">
      <x:c r="A12" t="str">
        <x:v>Прочие обязательные</x:v>
      </x:c>
      <x:c r="B12" s="30" t="n">
        <x:v>-450000</x:v>
      </x:c>
      <x:c r="C12" s="30" t="n">
        <x:v>-450000</x:v>
      </x:c>
      <x:c r="D12" s="30" t="n">
        <x:v>-450000</x:v>
      </x:c>
      <x:c r="E12" s="30" t="n">
        <x:v>-450000</x:v>
      </x:c>
      <x:c r="F12" s="30" t="n">
        <x:v>-450000</x:v>
      </x:c>
      <x:c r="G12" s="30" t="n">
        <x:v>-450000</x:v>
      </x:c>
      <x:c r="H12" s="30" t="n">
        <x:v>-450000</x:v>
      </x:c>
      <x:c r="I12" s="30" t="n">
        <x:v>-450000</x:v>
      </x:c>
      <x:c r="J12" s="30" t="n">
        <x:v>-450000</x:v>
      </x:c>
      <x:c r="K12" s="30" t="n">
        <x:v>-450000</x:v>
      </x:c>
      <x:c r="L12" s="30" t="n">
        <x:v>-450000</x:v>
      </x:c>
      <x:c r="M12" s="30" t="n">
        <x:v>-450000</x:v>
      </x:c>
      <x:c r="N12" s="30" t="n">
        <x:v>-450000</x:v>
      </x:c>
    </x:row>
    <x:row r="13">
      <x:c r="A13" t="str">
        <x:v>Чистый поток</x:v>
      </x:c>
      <x:c r="B13" s="34" t="n">
        <x:f>SUM(B6:B12)</x:f>
        <x:v>250000</x:v>
      </x:c>
      <x:c r="C13" s="34" t="n">
        <x:f>SUM(C6:C12)</x:f>
        <x:v>150000</x:v>
      </x:c>
      <x:c r="D13" s="34" t="n">
        <x:f>SUM(D6:D12)</x:f>
        <x:v>50000</x:v>
      </x:c>
      <x:c r="E13" s="34" t="n">
        <x:f>SUM(E6:E12)</x:f>
        <x:v>-150000</x:v>
      </x:c>
      <x:c r="F13" s="34" t="n">
        <x:f>SUM(F6:F12)</x:f>
        <x:v>-350000</x:v>
      </x:c>
      <x:c r="G13" s="34" t="n">
        <x:f>SUM(G6:G12)</x:f>
        <x:v>-450000</x:v>
      </x:c>
      <x:c r="H13" s="34" t="n">
        <x:f>SUM(H6:H12)</x:f>
        <x:v>-550000</x:v>
      </x:c>
      <x:c r="I13" s="34" t="n">
        <x:f>SUM(I6:I12)</x:f>
        <x:v>-650000</x:v>
      </x:c>
      <x:c r="J13" s="34" t="n">
        <x:f>SUM(J6:J12)</x:f>
        <x:v>-750000</x:v>
      </x:c>
      <x:c r="K13" s="34" t="n">
        <x:f>SUM(K6:K12)</x:f>
        <x:v>-850000</x:v>
      </x:c>
      <x:c r="L13" s="34" t="n">
        <x:f>SUM(L6:L12)</x:f>
        <x:v>-950000</x:v>
      </x:c>
      <x:c r="M13" s="34" t="n">
        <x:f>SUM(M6:M12)</x:f>
        <x:v>-1050000</x:v>
      </x:c>
      <x:c r="N13" s="34" t="n">
        <x:f>SUM(N6:N12)</x:f>
        <x:v>-1150000</x:v>
      </x:c>
    </x:row>
    <x:row r="14">
      <x:c r="A14" t="str">
        <x:v>Конечный cash</x:v>
      </x:c>
      <x:c r="B14" s="34" t="n">
        <x:f>B5+B13</x:f>
        <x:v>7250000</x:v>
      </x:c>
      <x:c r="C14" s="34" t="n">
        <x:f>C5+C13</x:f>
        <x:v>7400000</x:v>
      </x:c>
      <x:c r="D14" s="34" t="n">
        <x:f>D5+D13</x:f>
        <x:v>7450000</x:v>
      </x:c>
      <x:c r="E14" s="34" t="n">
        <x:f>E5+E13</x:f>
        <x:v>7300000</x:v>
      </x:c>
      <x:c r="F14" s="34" t="n">
        <x:f>F5+F13</x:f>
        <x:v>6950000</x:v>
      </x:c>
      <x:c r="G14" s="34" t="n">
        <x:f>G5+G13</x:f>
        <x:v>6500000</x:v>
      </x:c>
      <x:c r="H14" s="34" t="n">
        <x:f>H5+H13</x:f>
        <x:v>5950000</x:v>
      </x:c>
      <x:c r="I14" s="34" t="n">
        <x:f>I5+I13</x:f>
        <x:v>5300000</x:v>
      </x:c>
      <x:c r="J14" s="34" t="n">
        <x:f>J5+J13</x:f>
        <x:v>4550000</x:v>
      </x:c>
      <x:c r="K14" s="34" t="n">
        <x:f>K5+K13</x:f>
        <x:v>3700000</x:v>
      </x:c>
      <x:c r="L14" s="34" t="n">
        <x:f>L5+L13</x:f>
        <x:v>2750000</x:v>
      </x:c>
      <x:c r="M14" s="34" t="n">
        <x:f>M5+M13</x:f>
        <x:v>1700000</x:v>
      </x:c>
      <x:c r="N14" s="34" t="n">
        <x:f>N5+N13</x:f>
        <x:v>550000</x:v>
      </x:c>
    </x:row>
    <x:row r="15">
      <x:c r="A15" t="str">
        <x:v>Минимальный cash buffer</x:v>
      </x:c>
      <x:c r="B15" s="34" t="n">
        <x:v>2500000</x:v>
      </x:c>
      <x:c r="C15" s="34" t="n">
        <x:v>2500000</x:v>
      </x:c>
      <x:c r="D15" s="34" t="n">
        <x:v>2500000</x:v>
      </x:c>
      <x:c r="E15" s="34" t="n">
        <x:v>2500000</x:v>
      </x:c>
      <x:c r="F15" s="34" t="n">
        <x:v>2500000</x:v>
      </x:c>
      <x:c r="G15" s="34" t="n">
        <x:v>2500000</x:v>
      </x:c>
      <x:c r="H15" s="34" t="n">
        <x:v>2500000</x:v>
      </x:c>
      <x:c r="I15" s="34" t="n">
        <x:v>2500000</x:v>
      </x:c>
      <x:c r="J15" s="34" t="n">
        <x:v>2500000</x:v>
      </x:c>
      <x:c r="K15" s="34" t="n">
        <x:v>2500000</x:v>
      </x:c>
      <x:c r="L15" s="34" t="n">
        <x:v>2500000</x:v>
      </x:c>
      <x:c r="M15" s="34" t="n">
        <x:v>2500000</x:v>
      </x:c>
      <x:c r="N15" s="34" t="n">
        <x:v>2500000</x:v>
      </x:c>
    </x:row>
  </x:sheetData>
  <x:mergeCells>
    <x:mergeCell ref="A1:H1"/>
    <x:mergeCell ref="A2:H2"/>
  </x:mergeCells>
  <x:conditionalFormatting sqref="B14:N14">
    <x:cfRule type="expression" dxfId="0" priority="1">
      <x:formula>B14&lt;B15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0" hidden="0" customWidth="1"/>
    <x:col min="3" max="3" width="16" hidden="0" customWidth="1"/>
    <x:col min="4" max="4" width="18" hidden="0" customWidth="1"/>
    <x:col min="5" max="5" width="42" hidden="0" customWidth="1"/>
    <x:col min="6" max="6" width="40" hidden="0" customWidth="1"/>
  </x:cols>
  <x:sheetData>
    <x:row r="1" ht="28" customHeight="1">
      <x:c r="A1" s="4" t="str">
        <x:v>EARLY_SIGNALS — ранние сигналы кризиса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Оценки 0–3: 0 — нормально, 1 — наблюдать, 2 — серьёзно, 3 — кризисный сигнал. Веса — редактируемая управленческая рамка.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Сигнал</x:v>
      </x:c>
      <x:c r="B4" s="16" t="str">
        <x:v>Вес</x:v>
      </x:c>
      <x:c r="C4" s="16" t="str">
        <x:v>Оценка 0–3</x:v>
      </x:c>
      <x:c r="D4" s="16" t="str">
        <x:v>Взвешенный балл</x:v>
      </x:c>
      <x:c r="E4" s="16" t="str">
        <x:v>Что проверить</x:v>
      </x:c>
      <x:c r="F4" s="16" t="str">
        <x:v>Красный сценарий</x:v>
      </x:c>
    </x:row>
    <x:row r="5">
      <x:c r="A5" s="20" t="str">
        <x:v>Продажи на м² / точку снижаются</x:v>
      </x:c>
      <x:c r="B5" s="38" t="n">
        <x:v>12</x:v>
      </x:c>
      <x:c r="C5" s="38" t="n">
        <x:v>0</x:v>
      </x:c>
      <x:c r="D5" s="20" t="n">
        <x:f>B5*C5</x:f>
        <x:v>0</x:v>
      </x:c>
      <x:c r="E5" s="20" t="str">
        <x:v>план-факт по точкам</x:v>
      </x:c>
      <x:c r="F5" s="20" t="str">
        <x:v>3+ месяца хуже рынка/плана</x:v>
      </x:c>
    </x:row>
    <x:row r="6">
      <x:c r="A6" s="20" t="str">
        <x:v>Доля markdown растёт</x:v>
      </x:c>
      <x:c r="B6" s="38" t="n">
        <x:v>10</x:v>
      </x:c>
      <x:c r="C6" s="38" t="n">
        <x:v>0</x:v>
      </x:c>
      <x:c r="D6" s="20" t="n">
        <x:f>B6*C6</x:f>
        <x:v>0</x:v>
      </x:c>
      <x:c r="E6" s="20" t="str">
        <x:v>продажи без скидки</x:v>
      </x:c>
      <x:c r="F6" s="20" t="str">
        <x:v>скидки становятся нормой</x:v>
      </x:c>
    </x:row>
    <x:row r="7">
      <x:c r="A7" s="20" t="str">
        <x:v>Старые запасы растут</x:v>
      </x:c>
      <x:c r="B7" s="38" t="n">
        <x:v>12</x:v>
      </x:c>
      <x:c r="C7" s="38" t="n">
        <x:v>0</x:v>
      </x:c>
      <x:c r="D7" s="20" t="n">
        <x:f>B7*C7</x:f>
        <x:v>0</x:v>
      </x:c>
      <x:c r="E7" s="20" t="str">
        <x:v>90+/120+/180+</x:v>
      </x:c>
      <x:c r="F7" s="20" t="str">
        <x:v>денег на новый сезон не хватает</x:v>
      </x:c>
    </x:row>
    <x:row r="8">
      <x:c r="A8" s="20" t="str">
        <x:v>Out-of-stock бестселлеров</x:v>
      </x:c>
      <x:c r="B8" s="38" t="n">
        <x:v>8</x:v>
      </x:c>
      <x:c r="C8" s="38" t="n">
        <x:v>0</x:v>
      </x:c>
      <x:c r="D8" s="20" t="n">
        <x:f>B8*C8</x:f>
        <x:v>0</x:v>
      </x:c>
      <x:c r="E8" s="20" t="str">
        <x:v>размеры/SKU</x:v>
      </x:c>
      <x:c r="F8" s="20" t="str">
        <x:v>есть спрос, нет товара</x:v>
      </x:c>
    </x:row>
    <x:row r="9">
      <x:c r="A9" s="20" t="str">
        <x:v>Слабые точки субсидируются сильными</x:v>
      </x:c>
      <x:c r="B9" s="38" t="n">
        <x:v>12</x:v>
      </x:c>
      <x:c r="C9" s="38" t="n">
        <x:v>0</x:v>
      </x:c>
      <x:c r="D9" s="20" t="n">
        <x:f>B9*C9</x:f>
        <x:v>0</x:v>
      </x:c>
      <x:c r="E9" s="20" t="str">
        <x:v>contribution каждой точки</x:v>
      </x:c>
      <x:c r="F9" s="20" t="str">
        <x:v>нет плана выхода</x:v>
      </x:c>
    </x:row>
    <x:row r="10">
      <x:c r="A10" s="20" t="str">
        <x:v>Аренда растёт быстрее выручки</x:v>
      </x:c>
      <x:c r="B10" s="38" t="n">
        <x:v>8</x:v>
      </x:c>
      <x:c r="C10" s="38" t="n">
        <x:v>0</x:v>
      </x:c>
      <x:c r="D10" s="20" t="n">
        <x:f>B10*C10</x:f>
        <x:v>0</x:v>
      </x:c>
      <x:c r="E10" s="20" t="str">
        <x:v>rent/sales</x:v>
      </x:c>
      <x:c r="F10" s="20" t="str">
        <x:v>падает вклад точки</x:v>
      </x:c>
    </x:row>
    <x:row r="11">
      <x:c r="A11" s="20" t="str">
        <x:v>Онлайн не компенсирует офлайн</x:v>
      </x:c>
      <x:c r="B11" s="38" t="n">
        <x:v>8</x:v>
      </x:c>
      <x:c r="C11" s="38" t="n">
        <x:v>0</x:v>
      </x:c>
      <x:c r="D11" s="20" t="n">
        <x:f>B11*C11</x:f>
        <x:v>0</x:v>
      </x:c>
      <x:c r="E11" s="20" t="str">
        <x:v>contribution каналов</x:v>
      </x:c>
      <x:c r="F11" s="20" t="str">
        <x:v>оборот есть, вклада нет</x:v>
      </x:c>
    </x:row>
    <x:row r="12">
      <x:c r="A12" s="20" t="str">
        <x:v>Поставщики ужесточают условия</x:v>
      </x:c>
      <x:c r="B12" s="38" t="n">
        <x:v>8</x:v>
      </x:c>
      <x:c r="C12" s="38" t="n">
        <x:v>0</x:v>
      </x:c>
      <x:c r="D12" s="20" t="n">
        <x:f>B12*C12</x:f>
        <x:v>0</x:v>
      </x:c>
      <x:c r="E12" s="20" t="str">
        <x:v>предоплата/отсрочка</x:v>
      </x:c>
      <x:c r="F12" s="20" t="str">
        <x:v>ухудшение оборотного капитала</x:v>
      </x:c>
    </x:row>
    <x:row r="13">
      <x:c r="A13" s="20" t="str">
        <x:v>Cash buffer сокращается</x:v>
      </x:c>
      <x:c r="B13" s="38" t="n">
        <x:v>12</x:v>
      </x:c>
      <x:c r="C13" s="38" t="n">
        <x:v>0</x:v>
      </x:c>
      <x:c r="D13" s="20" t="n">
        <x:f>B13*C13</x:f>
        <x:v>0</x:v>
      </x:c>
      <x:c r="E13" s="20" t="str">
        <x:v>13-week cash</x:v>
      </x:c>
      <x:c r="F13" s="20" t="str">
        <x:v>ниже минимального буфера</x:v>
      </x:c>
    </x:row>
    <x:row r="14">
      <x:c r="A14" s="20" t="str">
        <x:v>Долг/проценты вытесняют закупку</x:v>
      </x:c>
      <x:c r="B14" s="38" t="n">
        <x:v>10</x:v>
      </x:c>
      <x:c r="C14" s="38" t="n">
        <x:v>0</x:v>
      </x:c>
      <x:c r="D14" s="20" t="n">
        <x:f>B14*C14</x:f>
        <x:v>0</x:v>
      </x:c>
      <x:c r="E14" s="20" t="str">
        <x:v>cash uses</x:v>
      </x:c>
      <x:c r="F14" s="20" t="str">
        <x:v>нет денег на новую коллекцию</x:v>
      </x:c>
    </x:row>
    <x:row r="15">
      <x:c r="A15" s="20"/>
      <x:c r="B15" s="20"/>
      <x:c r="C15" s="20"/>
      <x:c r="D15" s="20"/>
      <x:c r="E15" s="20"/>
      <x:c r="F15" s="20"/>
    </x:row>
    <x:row r="16">
      <x:c r="A16" s="20" t="str">
        <x:v>ИТОГО</x:v>
      </x:c>
      <x:c r="B16" s="20" t="n">
        <x:v>100</x:v>
      </x:c>
      <x:c r="C16" s="20"/>
      <x:c r="D16" s="20" t="n">
        <x:f>SUM(D5:D14)</x:f>
        <x:v>0</x:v>
      </x:c>
      <x:c r="E16" s="20" t="str">
        <x:v>Статус</x:v>
      </x:c>
      <x:c r="F16" s="20" t="str">
        <x:f>IF(D16&gt;=180,"CRISIS",IF(D16&gt;=90,"RECHECK","WATCH"))</x:f>
        <x:v>WATCH</x:v>
      </x:c>
    </x:row>
  </x:sheetData>
  <x:mergeCells>
    <x:mergeCell ref="A1:H1"/>
    <x:mergeCell ref="A2:H2"/>
  </x:mergeCells>
  <x:dataValidations count="1">
    <x:dataValidation type="list" sqref="C5:C14">
      <x:formula1>"0,1,2,3"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0" hidden="0" customWidth="1"/>
    <x:col min="3" max="3" width="16" hidden="0" customWidth="1"/>
    <x:col min="4" max="4" width="15" hidden="0" customWidth="1"/>
    <x:col min="5" max="5" width="15" hidden="0" customWidth="1"/>
    <x:col min="6" max="6" width="60" hidden="0" customWidth="1"/>
  </x:cols>
  <x:sheetData>
    <x:row r="1" ht="28" customHeight="1">
      <x:c r="A1" s="4" t="str">
        <x:v>RESILIENCE — матрица устойчивости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0 — не закрыто, 1 — частично, 2 — устойчиво. Критичный 0 блокирует «спокойное» масштабирование.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Контур</x:v>
      </x:c>
      <x:c r="B4" s="16" t="str">
        <x:v>Вес</x:v>
      </x:c>
      <x:c r="C4" s="16" t="str">
        <x:v>Оценка 0–2</x:v>
      </x:c>
      <x:c r="D4" s="16" t="str">
        <x:v>Баллы</x:v>
      </x:c>
      <x:c r="E4" s="16" t="str">
        <x:v>Критичный?</x:v>
      </x:c>
      <x:c r="F4" s="16" t="str">
        <x:v>Что означает 2</x:v>
      </x:c>
    </x:row>
    <x:row r="5">
      <x:c r="A5" t="str">
        <x:v>Позиционирование/продукт</x:v>
      </x:c>
      <x:c r="B5" s="28" t="n">
        <x:v>15</x:v>
      </x:c>
      <x:c r="C5" s="28" t="n">
        <x:v>0</x:v>
      </x:c>
      <x:c r="D5" t="n">
        <x:f>B5*C5/2</x:f>
        <x:v>0</x:v>
      </x:c>
      <x:c r="E5" t="str">
        <x:v>Да</x:v>
      </x:c>
      <x:c r="F5" t="str">
        <x:v>клиент ясно понимает ценность; повторная покупка есть</x:v>
      </x:c>
    </x:row>
    <x:row r="6">
      <x:c r="A6" t="str">
        <x:v>Ассортимент</x:v>
      </x:c>
      <x:c r="B6" s="28" t="n">
        <x:v>15</x:v>
      </x:c>
      <x:c r="C6" s="28" t="n">
        <x:v>0</x:v>
      </x:c>
      <x:c r="D6" t="n">
        <x:f>B6*C6/2</x:f>
        <x:v>0</x:v>
      </x:c>
      <x:c r="E6" t="str">
        <x:v>Да</x:v>
      </x:c>
      <x:c r="F6" t="str">
        <x:v>sell-through и markdown управляются</x:v>
      </x:c>
    </x:row>
    <x:row r="7">
      <x:c r="A7" t="str">
        <x:v>Экономика точек</x:v>
      </x:c>
      <x:c r="B7" s="28" t="n">
        <x:v>15</x:v>
      </x:c>
      <x:c r="C7" s="28" t="n">
        <x:v>0</x:v>
      </x:c>
      <x:c r="D7" t="n">
        <x:f>B7*C7/2</x:f>
        <x:v>0</x:v>
      </x:c>
      <x:c r="E7" t="str">
        <x:v>Да</x:v>
      </x:c>
      <x:c r="F7" t="str">
        <x:v>каждая точка классифицирована по contribution</x:v>
      </x:c>
    </x:row>
    <x:row r="8">
      <x:c r="A8" t="str">
        <x:v>Запасы/cash conversion</x:v>
      </x:c>
      <x:c r="B8" s="28" t="n">
        <x:v>15</x:v>
      </x:c>
      <x:c r="C8" s="28" t="n">
        <x:v>0</x:v>
      </x:c>
      <x:c r="D8" t="n">
        <x:f>B8*C8/2</x:f>
        <x:v>0</x:v>
      </x:c>
      <x:c r="E8" t="str">
        <x:v>Да</x:v>
      </x:c>
      <x:c r="F8" t="str">
        <x:v>старый товар не блокирует новую закупку</x:v>
      </x:c>
    </x:row>
    <x:row r="9">
      <x:c r="A9" t="str">
        <x:v>Каналы</x:v>
      </x:c>
      <x:c r="B9" s="28" t="n">
        <x:v>10</x:v>
      </x:c>
      <x:c r="C9" s="28" t="n">
        <x:v>0</x:v>
      </x:c>
      <x:c r="D9" t="n">
        <x:f>B9*C9/2</x:f>
        <x:v>0</x:v>
      </x:c>
      <x:c r="E9" t="str">
        <x:v>Нет</x:v>
      </x:c>
      <x:c r="F9" t="str">
        <x:v>онлайн/офлайн считаются по вкладу</x:v>
      </x:c>
    </x:row>
    <x:row r="10">
      <x:c r="A10" t="str">
        <x:v>Поставщики/закупка</x:v>
      </x:c>
      <x:c r="B10" s="28" t="n">
        <x:v>10</x:v>
      </x:c>
      <x:c r="C10" s="28" t="n">
        <x:v>0</x:v>
      </x:c>
      <x:c r="D10" t="n">
        <x:f>B10*C10/2</x:f>
        <x:v>0</x:v>
      </x:c>
      <x:c r="E10" t="str">
        <x:v>Да</x:v>
      </x:c>
      <x:c r="F10" t="str">
        <x:v>условия не создают кассовую ловушку</x:v>
      </x:c>
    </x:row>
    <x:row r="11">
      <x:c r="A11" t="str">
        <x:v>Ликвидность</x:v>
      </x:c>
      <x:c r="B11" s="28" t="n">
        <x:v>15</x:v>
      </x:c>
      <x:c r="C11" s="28" t="n">
        <x:v>0</x:v>
      </x:c>
      <x:c r="D11" t="n">
        <x:f>B11*C11/2</x:f>
        <x:v>0</x:v>
      </x:c>
      <x:c r="E11" t="str">
        <x:v>Да</x:v>
      </x:c>
      <x:c r="F11" t="str">
        <x:v>13 недель без кассового разрыва</x:v>
      </x:c>
    </x:row>
    <x:row r="12">
      <x:c r="A12" t="str">
        <x:v>Управление и gates</x:v>
      </x:c>
      <x:c r="B12" s="28" t="n">
        <x:v>5</x:v>
      </x:c>
      <x:c r="C12" s="28" t="n">
        <x:v>0</x:v>
      </x:c>
      <x:c r="D12" t="n">
        <x:f>B12*C12/2</x:f>
        <x:v>0</x:v>
      </x:c>
      <x:c r="E12" t="str">
        <x:v>Нет</x:v>
      </x:c>
      <x:c r="F12" t="str">
        <x:v>есть владелец и 30/60/90-дневные решения</x:v>
      </x:c>
    </x:row>
    <x:row r="14">
      <x:c r="A14" t="str">
        <x:v>ИТОГО</x:v>
      </x:c>
      <x:c r="B14" t="n">
        <x:v>100</x:v>
      </x:c>
      <x:c r="C14"/>
      <x:c r="D14" t="n">
        <x:f>SUM(D5:D12)</x:f>
        <x:v>0</x:v>
      </x:c>
      <x:c r="E14" t="str">
        <x:v>Статус</x:v>
      </x:c>
      <x:c r="F14" t="str">
        <x:f>IF(COUNTIFS(E5:E12,"Да",C5:C12,0)&gt;0,"CRISIS/STOP",IF(D14&gt;=75,"RESILIENT",IF(D14&gt;=50,"RECHECK","CRISIS")))</x:f>
        <x:v>CRISIS/STOP</x:v>
      </x:c>
    </x:row>
  </x:sheetData>
  <x:mergeCells>
    <x:mergeCell ref="A1:H1"/>
    <x:mergeCell ref="A2:H2"/>
  </x:mergeCells>
  <x:dataValidations count="1">
    <x:dataValidation type="list" sqref="C5:C12">
      <x:formula1>"0,1,2"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7" hidden="0" customWidth="1"/>
    <x:col min="4" max="4" width="17" hidden="0" customWidth="1"/>
    <x:col min="5" max="5" width="23" hidden="0" customWidth="1"/>
    <x:col min="6" max="6" width="17" hidden="0" customWidth="1"/>
    <x:col min="7" max="7" width="19" hidden="0" customWidth="1"/>
    <x:col min="8" max="8" width="45" hidden="0" customWidth="1"/>
  </x:cols>
  <x:sheetData>
    <x:row r="1" ht="28" customHeight="1">
      <x:c r="A1" s="4" t="str">
        <x:v>STRESS_TEST — сеть под ухудшением спроса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Модель применяет шоки к текущему портфелю. Это сценарий вашей сети, не реконструкция INCITY.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BASE</x:v>
      </x:c>
      <x:c r="C4" s="16" t="str">
        <x:v>-10% sales</x:v>
      </x:c>
      <x:c r="D4" s="16" t="str">
        <x:v>-20% sales</x:v>
      </x:c>
      <x:c r="E4" s="16" t="str">
        <x:v>+ markdown / -3 п.п. GM</x:v>
      </x:c>
      <x:c r="F4" s="16" t="str">
        <x:v>Rent +10%</x:v>
      </x:c>
      <x:c r="G4" s="16" t="str">
        <x:v>Комбо-стресс</x:v>
      </x:c>
      <x:c r="H4" s="16" t="str">
        <x:v>Комментарий</x:v>
      </x:c>
    </x:row>
    <x:row r="5">
      <x:c r="A5" t="str">
        <x:v>Выручка</x:v>
      </x:c>
      <x:c r="B5" s="34" t="n">
        <x:f>STORE_PORTFOLIO!B11</x:f>
        <x:v>20800000</x:v>
      </x:c>
      <x:c r="C5" s="34" t="n">
        <x:f>$B$5*0.9</x:f>
        <x:v>18720000</x:v>
      </x:c>
      <x:c r="D5" s="34" t="n">
        <x:f>$B$5*0.8</x:f>
        <x:v>16640000</x:v>
      </x:c>
      <x:c r="E5" s="34" t="n">
        <x:f>$B$5*1.0</x:f>
        <x:v>20800000</x:v>
      </x:c>
      <x:c r="F5" s="34" t="n">
        <x:f>$B$5*1.0</x:f>
        <x:v>20800000</x:v>
      </x:c>
      <x:c r="G5" s="34" t="n">
        <x:f>$B$5*0.75</x:f>
        <x:v>15600000</x:v>
      </x:c>
    </x:row>
    <x:row r="6">
      <x:c r="A6" t="str">
        <x:v>Валовая прибыль</x:v>
      </x:c>
      <x:c r="B6" s="34" t="n">
        <x:f>STORE_PORTFOLIO!D11</x:f>
        <x:v>10370000</x:v>
      </x:c>
      <x:c r="C6" s="34" t="n">
        <x:f>C5*($B$6/$B$5+(0))</x:f>
        <x:v>9333000</x:v>
      </x:c>
      <x:c r="D6" s="34" t="n">
        <x:f>D5*($B$6/$B$5+(0))</x:f>
        <x:v>8296000</x:v>
      </x:c>
      <x:c r="E6" s="34" t="n">
        <x:f>E5*($B$6/$B$5+(-0.03))</x:f>
        <x:v>9746000</x:v>
      </x:c>
      <x:c r="F6" s="34" t="n">
        <x:f>F5*($B$6/$B$5+(0))</x:f>
        <x:v>10370000</x:v>
      </x:c>
      <x:c r="G6" s="34" t="n">
        <x:f>G5*($B$6/$B$5+(-0.04))</x:f>
        <x:v>7153500</x:v>
      </x:c>
    </x:row>
    <x:row r="7">
      <x:c r="A7" t="str">
        <x:v>Аренда</x:v>
      </x:c>
      <x:c r="B7" s="34" t="n">
        <x:f>STORE_PORTFOLIO!E11</x:f>
        <x:v>3010000</x:v>
      </x:c>
      <x:c r="C7" s="34" t="n">
        <x:f>$B$7*1.0</x:f>
        <x:v>3010000</x:v>
      </x:c>
      <x:c r="D7" s="34" t="n">
        <x:f>$B$7*1.0</x:f>
        <x:v>3010000</x:v>
      </x:c>
      <x:c r="E7" s="34" t="n">
        <x:f>$B$7*1.0</x:f>
        <x:v>3010000</x:v>
      </x:c>
      <x:c r="F7" s="34" t="n">
        <x:f>$B$7*1.1</x:f>
        <x:v>3311000.0000000005</x:v>
      </x:c>
      <x:c r="G7" s="34" t="n">
        <x:f>$B$7*1.1</x:f>
        <x:v>3311000.0000000005</x:v>
      </x:c>
    </x:row>
    <x:row r="8">
      <x:c r="A8" t="str">
        <x:v>ФОТ</x:v>
      </x:c>
      <x:c r="B8" s="34" t="n">
        <x:f>STORE_PORTFOLIO!F11</x:f>
        <x:v>3820000</x:v>
      </x:c>
      <x:c r="C8" s="34" t="n">
        <x:f>$B$8</x:f>
        <x:v>3820000</x:v>
      </x:c>
      <x:c r="D8" s="34" t="n">
        <x:f>$B$8</x:f>
        <x:v>3820000</x:v>
      </x:c>
      <x:c r="E8" s="34" t="n">
        <x:f>$B$8</x:f>
        <x:v>3820000</x:v>
      </x:c>
      <x:c r="F8" s="34" t="n">
        <x:f>$B$8</x:f>
        <x:v>3820000</x:v>
      </x:c>
      <x:c r="G8" s="34" t="n">
        <x:f>$B$8</x:f>
        <x:v>3820000</x:v>
      </x:c>
    </x:row>
    <x:row r="9">
      <x:c r="A9" t="str">
        <x:v>Логистика/экспл.</x:v>
      </x:c>
      <x:c r="B9" s="34" t="n">
        <x:f>STORE_PORTFOLIO!G11</x:f>
        <x:v>1530000</x:v>
      </x:c>
      <x:c r="C9" s="34" t="n">
        <x:f>$B$9</x:f>
        <x:v>1530000</x:v>
      </x:c>
      <x:c r="D9" s="34" t="n">
        <x:f>$B$9</x:f>
        <x:v>1530000</x:v>
      </x:c>
      <x:c r="E9" s="34" t="n">
        <x:f>$B$9</x:f>
        <x:v>1530000</x:v>
      </x:c>
      <x:c r="F9" s="34" t="n">
        <x:f>$B$9</x:f>
        <x:v>1530000</x:v>
      </x:c>
      <x:c r="G9" s="34" t="n">
        <x:f>$B$9</x:f>
        <x:v>1530000</x:v>
      </x:c>
    </x:row>
    <x:row r="10">
      <x:c r="A10" t="str">
        <x:v>Маркетинг</x:v>
      </x:c>
      <x:c r="B10" s="34" t="n">
        <x:f>STORE_PORTFOLIO!H11</x:f>
        <x:v>580000</x:v>
      </x:c>
      <x:c r="C10" s="34" t="n">
        <x:f>$B$10</x:f>
        <x:v>580000</x:v>
      </x:c>
      <x:c r="D10" s="34" t="n">
        <x:f>$B$10</x:f>
        <x:v>580000</x:v>
      </x:c>
      <x:c r="E10" s="34" t="n">
        <x:f>$B$10</x:f>
        <x:v>580000</x:v>
      </x:c>
      <x:c r="F10" s="34" t="n">
        <x:f>$B$10</x:f>
        <x:v>580000</x:v>
      </x:c>
      <x:c r="G10" s="34" t="n">
        <x:f>$B$10</x:f>
        <x:v>580000</x:v>
      </x:c>
    </x:row>
    <x:row r="11">
      <x:c r="A11" t="str">
        <x:v>Contribution</x:v>
      </x:c>
      <x:c r="B11" s="34" t="n">
        <x:f>B6-SUM(B7:B10)</x:f>
        <x:v>1430000</x:v>
      </x:c>
      <x:c r="C11" s="34" t="n">
        <x:f>C6-SUM(C7:C10)</x:f>
        <x:v>393000</x:v>
      </x:c>
      <x:c r="D11" s="34" t="n">
        <x:f>D6-SUM(D7:D10)</x:f>
        <x:v>-644000</x:v>
      </x:c>
      <x:c r="E11" s="34" t="n">
        <x:f>E6-SUM(E7:E10)</x:f>
        <x:v>806000</x:v>
      </x:c>
      <x:c r="F11" s="34" t="n">
        <x:f>F6-SUM(F7:F10)</x:f>
        <x:v>1129000</x:v>
      </x:c>
      <x:c r="G11" s="34" t="n">
        <x:f>G6-SUM(G7:G10)</x:f>
        <x:v>-2087500</x:v>
      </x:c>
    </x:row>
    <x:row r="12">
      <x:c r="A12" t="str">
        <x:v>Contribution %</x:v>
      </x:c>
      <x:c r="B12" s="36" t="n">
        <x:f>IFERROR(B11/B5,0)</x:f>
        <x:v>0.06875</x:v>
      </x:c>
      <x:c r="C12" s="36" t="n">
        <x:f>IFERROR(C11/C5,0)</x:f>
        <x:v>0.020993589743589742</x:v>
      </x:c>
      <x:c r="D12" s="36" t="n">
        <x:f>IFERROR(D11/D5,0)</x:f>
        <x:v>-0.03870192307692308</x:v>
      </x:c>
      <x:c r="E12" s="36" t="n">
        <x:f>IFERROR(E11/E5,0)</x:f>
        <x:v>0.03875</x:v>
      </x:c>
      <x:c r="F12" s="36" t="n">
        <x:f>IFERROR(F11/F5,0)</x:f>
        <x:v>0.05427884615384616</x:v>
      </x:c>
      <x:c r="G12" s="36" t="n">
        <x:f>IFERROR(G11/G5,0)</x:f>
        <x:v>-0.13381410256410256</x:v>
      </x:c>
    </x:row>
    <x:row r="13">
      <x:c r="A13" t="str">
        <x:v>Статус</x:v>
      </x:c>
      <x:c r="B13" t="str">
        <x:f>IF(B11&gt;0,"SURVIVES","LOSS")</x:f>
        <x:v>SURVIVES</x:v>
      </x:c>
      <x:c r="C13" t="str">
        <x:f>IF(C11&gt;0,"SURVIVES","LOSS")</x:f>
        <x:v>SURVIVES</x:v>
      </x:c>
      <x:c r="D13" t="str">
        <x:f>IF(D11&gt;0,"SURVIVES","LOSS")</x:f>
        <x:v>LOSS</x:v>
      </x:c>
      <x:c r="E13" t="str">
        <x:f>IF(E11&gt;0,"SURVIVES","LOSS")</x:f>
        <x:v>SURVIVES</x:v>
      </x:c>
      <x:c r="F13" t="str">
        <x:f>IF(F11&gt;0,"SURVIVES","LOSS")</x:f>
        <x:v>SURVIVES</x:v>
      </x:c>
      <x:c r="G13" t="str">
        <x:f>IF(G11&gt;0,"SURVIVES","LOSS")</x:f>
        <x:v>LOSS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5" hidden="0" customWidth="1"/>
    <x:col min="3" max="3" width="60" hidden="0" customWidth="1"/>
    <x:col min="4" max="4" width="46" hidden="0" customWidth="1"/>
    <x:col min="5" max="5" width="26" hidden="0" customWidth="1"/>
  </x:cols>
  <x:sheetData>
    <x:row r="1" ht="28" customHeight="1">
      <x:c r="A1" s="4" t="str">
        <x:v>GATES_90D — управленческие решения на 90 дней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Не календарь «активностей», а последовательность решений, после которых часть действий может быть остановлена.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Период</x:v>
      </x:c>
      <x:c r="B4" s="16" t="str">
        <x:v>Gate</x:v>
      </x:c>
      <x:c r="C4" s="16" t="str">
        <x:v>Что должно быть готово</x:v>
      </x:c>
      <x:c r="D4" s="16" t="str">
        <x:v>Метрика/доказательство</x:v>
      </x:c>
      <x:c r="E4" s="16" t="str">
        <x:v>Решение</x:v>
      </x:c>
    </x:row>
    <x:row r="5">
      <x:c r="A5" s="20" t="str">
        <x:v>Дни 1–7</x:v>
      </x:c>
      <x:c r="B5" s="20" t="str">
        <x:v>Cash &amp; truth</x:v>
      </x:c>
      <x:c r="C5" s="20" t="str">
        <x:v>13-week cash, точка по каждой точке, возраст запасов</x:v>
      </x:c>
      <x:c r="D5" s="20" t="str">
        <x:v>нет скрытых обязательств</x:v>
      </x:c>
      <x:c r="E5" s="38" t="str">
        <x:v>CRISIS MODE / normal</x:v>
      </x:c>
    </x:row>
    <x:row r="6">
      <x:c r="A6" s="20" t="str">
        <x:v>Дни 8–14</x:v>
      </x:c>
      <x:c r="B6" s="20" t="str">
        <x:v>Store portfolio</x:v>
      </x:c>
      <x:c r="C6" s="20" t="str">
        <x:v>Protect / Relaunch / Exit</x:v>
      </x:c>
      <x:c r="D6" s="20" t="str">
        <x:v>100% точек классифицированы</x:v>
      </x:c>
      <x:c r="E6" s="38" t="str">
        <x:v>переговоры/выход</x:v>
      </x:c>
    </x:row>
    <x:row r="7">
      <x:c r="A7" s="20" t="str">
        <x:v>Дни 15–30</x:v>
      </x:c>
      <x:c r="B7" s="20" t="str">
        <x:v>Inventory reset</x:v>
      </x:c>
      <x:c r="C7" s="20" t="str">
        <x:v>markdown-календарь, стоп закупки слабых SKU</x:v>
      </x:c>
      <x:c r="D7" s="20" t="str">
        <x:v>90+ запас снижается</x:v>
      </x:c>
      <x:c r="E7" s="38" t="str">
        <x:v>продолжить/усилить</x:v>
      </x:c>
    </x:row>
    <x:row r="8">
      <x:c r="A8" s="20" t="str">
        <x:v>Дни 31–45</x:v>
      </x:c>
      <x:c r="B8" s="20" t="str">
        <x:v>Product reset</x:v>
      </x:c>
      <x:c r="C8" s="20" t="str">
        <x:v>ядро категорий и ценовое обещание</x:v>
      </x:c>
      <x:c r="D8" s="20" t="str">
        <x:v>sell-through нового ядра</x:v>
      </x:c>
      <x:c r="E8" s="38" t="str">
        <x:v>масштабировать/отклонить</x:v>
      </x:c>
    </x:row>
    <x:row r="9">
      <x:c r="A9" s="20" t="str">
        <x:v>Дни 46–60</x:v>
      </x:c>
      <x:c r="B9" s="20" t="str">
        <x:v>Channel economics</x:v>
      </x:c>
      <x:c r="C9" s="20" t="str">
        <x:v>офлайн/сайт/МП по contribution</x:v>
      </x:c>
      <x:c r="D9" s="20" t="str">
        <x:v>нет «прибыльного оборота» без вклада</x:v>
      </x:c>
      <x:c r="E9" s="38" t="str">
        <x:v>перенести бюджет</x:v>
      </x:c>
    </x:row>
    <x:row r="10">
      <x:c r="A10" s="20" t="str">
        <x:v>Дни 61–75</x:v>
      </x:c>
      <x:c r="B10" s="20" t="str">
        <x:v>Supplier &amp; debt</x:v>
      </x:c>
      <x:c r="C10" s="20" t="str">
        <x:v>условия закупки, платежный календарь, долг</x:v>
      </x:c>
      <x:c r="D10" s="20" t="str">
        <x:v>runway стабилизирован</x:v>
      </x:c>
      <x:c r="E10" s="38" t="str">
        <x:v>рефинанс/реструктуризация</x:v>
      </x:c>
    </x:row>
    <x:row r="11">
      <x:c r="A11" s="20" t="str">
        <x:v>Дни 76–90</x:v>
      </x:c>
      <x:c r="B11" s="20" t="str">
        <x:v>New baseline</x:v>
      </x:c>
      <x:c r="C11" s="20" t="str">
        <x:v>новый P&amp;L, cash, store portfolio, ассортимент</x:v>
      </x:c>
      <x:c r="D11" s="20" t="str">
        <x:v>stress-test переживается</x:v>
      </x:c>
      <x:c r="E11" s="38" t="str">
        <x:v>GO / RECHECK / controlled exit</x:v>
      </x:c>
    </x:row>
    <x:row r="12">
      <x:c r="A12" s="20"/>
      <x:c r="B12" s="20"/>
      <x:c r="C12" s="20"/>
      <x:c r="D12" s="20"/>
      <x:c r="E12" s="38"/>
    </x:row>
  </x:sheetData>
  <x:mergeCells>
    <x:mergeCell ref="A1:H1"/>
    <x:mergeCell ref="A2:H2"/>
  </x:mergeCells>
  <x:dataValidations count="1">
    <x:dataValidation type="list" sqref="E5:E12">
      <x:formula1>"Не начато,В работе,Закрыто,STOP"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2" hidden="0" customWidth="1"/>
    <x:col min="3" max="3" width="50" hidden="0" customWidth="1"/>
    <x:col min="4" max="4" width="18" hidden="0" customWidth="1"/>
  </x:cols>
  <x:sheetData>
    <x:row r="1" ht="28" customHeight="1">
      <x:c r="A1" s="4" t="str">
        <x:v>DASHBOARD — диагностика розничной модели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Статус относится к вашей заполненной модели, а не к INCITY. Пустые/учебные данные нельзя выдавать за вывод о реальном бизнесе.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Проверка</x:v>
      </x:c>
      <x:c r="B4" s="16" t="str">
        <x:v>Факт</x:v>
      </x:c>
      <x:c r="C4" s="16" t="str">
        <x:v>Порог/логика</x:v>
      </x:c>
      <x:c r="D4" s="16" t="str">
        <x:v>Статус</x:v>
      </x:c>
    </x:row>
    <x:row r="5">
      <x:c r="A5" t="str">
        <x:v>Contribution сети</x:v>
      </x:c>
      <x:c r="B5" s="34" t="n">
        <x:f>STORE_PORTFOLIO!I11</x:f>
        <x:v>1430000</x:v>
      </x:c>
      <x:c r="C5" t="str">
        <x:v>&gt; 0</x:v>
      </x:c>
      <x:c r="D5" t="str">
        <x:f>IF(B5&gt;0,"OK","CRISIS")</x:f>
        <x:v>OK</x:v>
      </x:c>
    </x:row>
    <x:row r="6">
      <x:c r="A6" t="str">
        <x:v>Contribution margin</x:v>
      </x:c>
      <x:c r="B6" s="36" t="n">
        <x:f>STORE_PORTFOLIO!J11</x:f>
        <x:v>0.06875</x:v>
      </x:c>
      <x:c r="C6" t="str">
        <x:v>&gt;= 8% условно для устойчивого режима</x:v>
      </x:c>
      <x:c r="D6" t="str">
        <x:f>IF(B6&gt;=0.08,"OK",IF(B6&gt;0,"RECHECK","CRISIS"))</x:f>
        <x:v>RECHECK</x:v>
      </x:c>
    </x:row>
    <x:row r="7">
      <x:c r="A7" t="str">
        <x:v>Слабых точек EXIT/RENEGOTIATE</x:v>
      </x:c>
      <x:c r="B7" t="n">
        <x:f>COUNTIF(STORE_PORTFOLIO!M5:M9,"EXIT/RENEGOTIATE")</x:f>
        <x:v>2</x:v>
      </x:c>
      <x:c r="C7" t="str">
        <x:v>0 желательно</x:v>
      </x:c>
      <x:c r="D7" t="str">
        <x:f>IF(B7=0,"OK",IF(B7&lt;=1,"RECHECK","CRISIS"))</x:f>
        <x:v>CRISIS</x:v>
      </x:c>
    </x:row>
    <x:row r="8">
      <x:c r="A8" t="str">
        <x:v>Запас 120+ дней по себестоимости</x:v>
      </x:c>
      <x:c r="B8" s="36" t="n">
        <x:f>IFERROR(SUM(INVENTORY!B9:B10)/INVENTORY!B12,0)</x:f>
        <x:v>0.1836734693877551</x:v>
      </x:c>
      <x:c r="C8" t="str">
        <x:v>&lt; 15% условный ориентир</x:v>
      </x:c>
      <x:c r="D8" t="str">
        <x:f>IF(B8&lt;0.15,"OK",IF(B8&lt;0.25,"RECHECK","CRISIS"))</x:f>
        <x:v>RECHECK</x:v>
      </x:c>
    </x:row>
    <x:row r="9">
      <x:c r="A9" t="str">
        <x:v>13-week minimum cash</x:v>
      </x:c>
      <x:c r="B9" s="34" t="n">
        <x:f>MIN(CASH_DEBT!B14:N14)</x:f>
        <x:v>550000</x:v>
      </x:c>
      <x:c r="C9" t="str">
        <x:v>&gt;= minimum buffer</x:v>
      </x:c>
      <x:c r="D9" t="str">
        <x:f>IF(B9&gt;=MIN(CASH_DEBT!B15:N15),"OK","CRISIS")</x:f>
        <x:v>CRISIS</x:v>
      </x:c>
    </x:row>
    <x:row r="10">
      <x:c r="A10" t="str">
        <x:v>Early signals score</x:v>
      </x:c>
      <x:c r="B10" t="n">
        <x:f>EARLY_SIGNALS!D16</x:f>
        <x:v>0</x:v>
      </x:c>
      <x:c r="C10" t="str">
        <x:v>&lt; 90 WATCH; 90–179 RECHECK; 180+ CRISIS</x:v>
      </x:c>
      <x:c r="D10" t="str">
        <x:f>IF(B10&lt;90,"OK",IF(B10&lt;180,"RECHECK","CRISIS"))</x:f>
        <x:v>OK</x:v>
      </x:c>
    </x:row>
    <x:row r="11">
      <x:c r="A11" t="str">
        <x:v>Resilience score</x:v>
      </x:c>
      <x:c r="B11" t="n">
        <x:f>RESILIENCE!D14</x:f>
        <x:v>0</x:v>
      </x:c>
      <x:c r="C11" t="str">
        <x:v>&gt;= 75 устойчиво; критичный 0 блокирует</x:v>
      </x:c>
      <x:c r="D11" t="str">
        <x:f>IF(RESILIENCE!F14="RESILIENT","OK",IF(RESILIENCE!F14="RECHECK","RECHECK","CRISIS"))</x:f>
        <x:v>CRISIS</x:v>
      </x:c>
    </x:row>
    <x:row r="12">
      <x:c r="A12" t="str">
        <x:v>Комбо-стресс Contribution</x:v>
      </x:c>
      <x:c r="B12" s="34" t="n">
        <x:f>STRESS_TEST!G11</x:f>
        <x:v>-2087500</x:v>
      </x:c>
      <x:c r="C12" t="str">
        <x:v>&gt; 0</x:v>
      </x:c>
      <x:c r="D12" t="str">
        <x:f>IF(B12&gt;0,"OK","CRISIS")</x:f>
        <x:v>CRISIS</x:v>
      </x:c>
    </x:row>
    <x:row r="13">
      <x:c r="A13" t="str">
        <x:v>90-day STOP gates</x:v>
      </x:c>
      <x:c r="B13" t="n">
        <x:f>COUNTIF(GATES_90D!E5:E12,"STOP")</x:f>
        <x:v>0</x:v>
      </x:c>
      <x:c r="C13" t="str">
        <x:v>0</x:v>
      </x:c>
      <x:c r="D13" t="str">
        <x:f>IF(B13=0,"OK","CRISIS")</x:f>
        <x:v>OK</x:v>
      </x:c>
    </x:row>
    <x:row r="14">
      <x:c r="A14" t="str">
        <x:v>ИТОГ</x:v>
      </x:c>
      <x:c r="B14" t="str">
        <x:f>IF(COUNTIF(D5:D13,"CRISIS")&gt;0,"CRISIS",IF(COUNTIF(D5:D13,"RECHECK")&gt;0,"RECHECK","WATCH"))</x:f>
        <x:v>CRISIS</x:v>
      </x:c>
      <x:c r="C14" t="str">
        <x:v>WATCH / RECHECK / CRISIS</x:v>
      </x:c>
      <x:c r="D14" t="str">
        <x:f>B14</x:f>
        <x:v>CRISIS</x:v>
      </x:c>
    </x:row>
  </x:sheetData>
  <x:mergeCells>
    <x:mergeCell ref="A1:H1"/>
    <x:mergeCell ref="A2:H2"/>
  </x:mergeCells>
  <x:conditionalFormatting sqref="D5:D14">
    <x:cfRule type="expression" dxfId="1" priority="1">
      <x:formula>D5="OK"</x:formula>
    </x:cfRule>
    <x:cfRule type="expression" dxfId="2" priority="2">
      <x:formula>D5="RECHECK"</x:formula>
    </x:cfRule>
    <x:cfRule type="expression" dxfId="3" priority="3">
      <x:formula>D5="CRISIS"</x:formula>
    </x:cfRule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0" hidden="0" customWidth="1"/>
    <x:col min="3" max="3" width="75" hidden="0" customWidth="1"/>
    <x:col min="4" max="4" width="45" hidden="0" customWidth="1"/>
  </x:cols>
  <x:sheetData>
    <x:row r="1" ht="28" customHeight="1">
      <x:c r="A1" s="4" t="str">
        <x:v>SOURCES — фактчек 25.08.2026</x:v>
      </x:c>
      <x:c r="B1" s="4"/>
      <x:c r="C1" s="4"/>
      <x:c r="D1" s="4"/>
      <x:c r="E1" s="4"/>
      <x:c r="F1" s="4"/>
      <x:c r="G1" s="4"/>
      <x:c r="H1" s="4"/>
    </x:row>
    <x:row r="2" ht="40" customHeight="1">
      <x:c r="A2" s="10" t="str">
        <x:v>Публичные источники для фактов INCITY. Аналитическая модель розницы — авторская управленческая рамка проекта.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Источник</x:v>
      </x:c>
      <x:c r="B4" s="16" t="str">
        <x:v>URL</x:v>
      </x:c>
      <x:c r="C4" s="16" t="str">
        <x:v>Что подтверждает</x:v>
      </x:c>
      <x:c r="D4" s="16" t="str">
        <x:v>Оговорка</x:v>
      </x:c>
    </x:row>
    <x:row r="5">
      <x:c r="A5" s="20" t="str">
        <x:v>Коммерсантъ, 12.08.2024</x:v>
      </x:c>
      <x:c r="B5" s="20" t="str">
        <x:v>https://www.kommersant.ru/doc/6890879</x:v>
      </x:c>
      <x:c r="C5" s="20" t="str">
        <x:v>450 магазинов в 2015; 116 в России + 1 Ереван; выручка 2023; убыток; обязательства; ассортимент/цена; комментарии компании</x:v>
      </x:c>
      <x:c r="D5" s="20" t="str">
        <x:v>СПАРК приведён через СМИ</x:v>
      </x:c>
    </x:row>
    <x:row r="6">
      <x:c r="A6" s="20" t="str">
        <x:v>Коммерсантъ, 15.04.2025</x:v>
      </x:c>
      <x:c r="B6" s="20" t="str">
        <x:v>https://www.kommersant.ru/doc/7657349</x:v>
      </x:c>
      <x:c r="C6" s="20" t="str">
        <x:v>выручка 2024 1,7 млрд; убыток 608 млн; долг &gt;800 млн; WB почти -50% г/г; сокращение сети</x:v>
      </x:c>
      <x:c r="D6" s="20" t="str">
        <x:v>часть причин — экспертные оценки</x:v>
      </x:c>
    </x:row>
    <x:row r="7">
      <x:c r="A7" s="20" t="str">
        <x:v>Forbes, 27.06.2025</x:v>
      </x:c>
      <x:c r="B7" s="20" t="str">
        <x:v>https://www.forbes.ru/biznes/540621-vedomosti-uznali-o-zakrytii-vseh-magazinov-incity</x:v>
      </x:c>
      <x:c r="C7" s="20" t="str">
        <x:v>закрытие последних собственных INCITY/Deseo; партнёрские точки могли сохраняться</x:v>
      </x:c>
      <x:c r="D7" s="20" t="str">
        <x:v>пересказ Ведомостей</x:v>
      </x:c>
    </x:row>
    <x:row r="8">
      <x:c r="A8" s="20" t="str">
        <x:v>Ведомости, 04.12.2025</x:v>
      </x:c>
      <x:c r="B8" s="20" t="str">
        <x:v>https://www.vedomosti.ru/society/news/2025/12/04/1160703-arbitrazhnii-sud-priznal</x:v>
      </x:c>
      <x:c r="C8" s="20" t="str">
        <x:v>банкротство АО «Модный континент», дело и кредитор</x:v>
      </x:c>
      <x:c r="D8" s="20" t="str">
        <x:v>юридический статус</x:v>
      </x:c>
    </x:row>
    <x:row r="9">
      <x:c r="A9" s="20" t="str">
        <x:v>Retail.ru, 05.12.2025</x:v>
      </x:c>
      <x:c r="B9" s="20" t="str">
        <x:v>https://www.retail.ru/news/sud-obyavil-bankrotom-set-magazinov-zhenskoy-odezhdy-incity-5-dekabrya-2025-272242/</x:v>
      </x:c>
      <x:c r="C9" s="20" t="str">
        <x:v>открыто конкурсное производство</x:v>
      </x:c>
      <x:c r="D9" s="20" t="str">
        <x:v>ссылка на материалы суда/РИА</x:v>
      </x:c>
    </x:row>
    <x:row r="10">
      <x:c r="A10" s="20" t="str">
        <x:v>Торги по банкротству / МЭТС агрегатор</x:v>
      </x:c>
      <x:c r="B10" s="20" t="str">
        <x:v>https://xn----etbpba5admdlad.xn--p1ai/bankrot/debtor/760889</x:v>
      </x:c>
      <x:c r="C10" s="20" t="str">
        <x:v>в 2026 выставлялись активы, включая товарные знаки</x:v>
      </x:c>
      <x:c r="D10" s="20" t="str">
        <x:v>проверять карточку конкретного лота</x:v>
      </x:c>
    </x:row>
    <x:row r="11">
      <x:c r="A11" s="20" t="str">
        <x:v>MERCX, лот должника</x:v>
      </x:c>
      <x:c r="B11" s="20" t="str">
        <x:v>https://mercx.ru/lot/pravo-trebovaniya-k-tvil-konsaltants-ltd-velikobritaniya-458201994013</x:v>
      </x:c>
      <x:c r="C11" s="20" t="str">
        <x:v>торги по делу А40-110182/2025 в июне–июле 2026</x:v>
      </x:c>
      <x:c r="D11" s="20" t="str">
        <x:v>пример конкурсной реализации активов</x:v>
      </x:c>
    </x:row>
  </x:sheetData>
  <x:mergeCells>
    <x:mergeCell ref="A1:H1"/>
    <x:mergeCell ref="A2:H2"/>
  </x:mergeCells>
  <x:pageMargins left="0.7" right="0.7" top="0.75" bottom="0.75" header="0.3" footer="0.3"/>
</x:worksheet>
</file>