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0586e8638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5016af5b80f04767"/>
    <x:sheet xmlns:r="http://schemas.openxmlformats.org/officeDocument/2006/relationships" name="Вводные" sheetId="2" r:id="R16ce93b20d4e4b5d"/>
    <x:sheet xmlns:r="http://schemas.openxmlformats.org/officeDocument/2006/relationships" name="Проверка_условий" sheetId="3" r:id="R53fbbe916b4f4e8f"/>
    <x:sheet xmlns:r="http://schemas.openxmlformats.org/officeDocument/2006/relationships" name="Стоимость_кредита" sheetId="4" r:id="R002ec951b62c47fe"/>
    <x:sheet xmlns:r="http://schemas.openxmlformats.org/officeDocument/2006/relationships" name="Потребность_в_оборотке" sheetId="5" r:id="R1c5defdede7d4576"/>
    <x:sheet xmlns:r="http://schemas.openxmlformats.org/officeDocument/2006/relationships" name="Сравнение_банков" sheetId="6" r:id="R94826598bb9a41df"/>
    <x:sheet xmlns:r="http://schemas.openxmlformats.org/officeDocument/2006/relationships" name="Сценарии" sheetId="7" r:id="Rd78ce35abc964e12"/>
    <x:sheet xmlns:r="http://schemas.openxmlformats.org/officeDocument/2006/relationships" name="Чувствительность" sheetId="8" r:id="Rc72c269d120b4b24"/>
    <x:sheet xmlns:r="http://schemas.openxmlformats.org/officeDocument/2006/relationships" name="Итоги" sheetId="9" r:id="Rf6d0450161344efe"/>
    <x:sheet xmlns:r="http://schemas.openxmlformats.org/officeDocument/2006/relationships" name="Источники" sheetId="10" r:id="Rfcad4badc65d40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&quot; ₽&quot;;[Red](#,##0&quot; ₽&quot;);-"/>
    <x:numFmt numFmtId="201" formatCode="0.0%;[Red](0.0%);-"/>
    <x:numFmt numFmtId="202" formatCode="#,##0;[Red](#,##0);-"/>
    <x:numFmt numFmtId="203" formatCode="#,##0.0;[Red](#,##0.0);-"/>
    <x:numFmt numFmtId="204" formatCode="0.00x"/>
    <x:numFmt numFmtId="205" formatCode="0.00"/>
    <x:numFmt numFmtId="206" formatCode="0.0%"/>
    <x:numFmt numFmtId="207" formatCode="0.00%"/>
  </x:numFmts>
  <x:fonts count="17">
    <x:font>
      <x:sz val="11"/>
      <x:name val="Carlito"/>
    </x:font>
    <x:font>
      <x:b/>
      <x:sz val="16"/>
      <x:color rgb="FFFFFFFF"/>
      <x:name val="Carlito"/>
    </x:font>
    <x:font>
      <x:i/>
      <x:sz val="10"/>
      <x:color rgb="FF66717C"/>
      <x:name val="Carlito"/>
    </x:font>
    <x:font>
      <x:b/>
      <x:sz val="11"/>
      <x:color rgb="FFFFFFFF"/>
      <x:name val="Carlito"/>
    </x:font>
    <x:font>
      <x:b/>
      <x:sz val="11"/>
      <x:color rgb="FF245B8A"/>
      <x:name val="Carlito"/>
    </x:font>
    <x:font>
      <x:b/>
      <x:sz val="11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4"/>
      <x:color rgb="FF173A5E"/>
      <x:name val="Carlito"/>
    </x:font>
    <x:font>
      <x:sz val="11"/>
      <x:color rgb="FF0563C1"/>
      <x:name val="Carlito"/>
    </x:font>
    <x:font>
      <x:b/>
      <x:sz val="16"/>
      <x:color rgb="FFFFFFFF"/>
      <x:name val="Arial"/>
    </x:font>
    <x:font>
      <x:sz val="11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1"/>
      <x:color rgb="FF173A5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F5F8FB"/>
      </x:patternFill>
    </x:fill>
    <x:fill>
      <x:patternFill patternType="solid">
        <x:fgColor rgb="FF245B8A"/>
      </x:patternFill>
    </x:fill>
    <x:fill>
      <x:patternFill patternType="solid">
        <x:fgColor rgb="FFDCEAF5"/>
      </x:patternFill>
    </x:fill>
    <x:fill>
      <x:patternFill patternType="solid">
        <x:fgColor rgb="FFEAF3FF"/>
      </x:patternFill>
    </x:fill>
    <x:fill>
      <x:patternFill patternType="solid">
        <x:fgColor rgb="FFE9F5EC"/>
      </x:patternFill>
    </x:fill>
    <x:fill>
      <x:patternFill patternType="solid">
        <x:fgColor rgb="FFFFF4CC"/>
      </x:patternFill>
    </x:fill>
  </x:fills>
  <x:borders count="2">
    <x:border/>
    <x:border/>
  </x:borders>
  <x:cellStyleXfs count="1">
    <x:xf numFmtId="0" fontId="0" fillId="0" borderId="0"/>
  </x:cellStyleXfs>
  <x:cellXfs count="1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1" xfId="0" applyNumberFormat="1" applyFont="1" applyFill="1" applyBorder="1"/>
    <x:xf numFmtId="200" fontId="7" fillId="6" borderId="0" xfId="0" applyNumberFormat="1" applyFont="1" applyFill="1" applyBorder="1"/>
    <x:xf numFmtId="200" fontId="7" fillId="6" borderId="1" xfId="0" applyNumberFormat="1" applyFont="1" applyFill="1" applyBorder="1"/>
    <x:xf numFmtId="201" fontId="7" fillId="6" borderId="0" xfId="0" applyNumberFormat="1" applyFont="1" applyFill="1" applyBorder="1"/>
    <x:xf numFmtId="201" fontId="7" fillId="6" borderId="1" xfId="0" applyNumberFormat="1" applyFont="1" applyFill="1" applyBorder="1"/>
    <x:xf numFmtId="201" fontId="8" fillId="6" borderId="0" xfId="0" applyNumberFormat="1" applyFont="1" applyFill="1" applyBorder="1"/>
    <x:xf numFmtId="201" fontId="8" fillId="6" borderId="1" xfId="0" applyNumberFormat="1" applyFont="1" applyFill="1" applyBorder="1"/>
    <x:xf numFmtId="202" fontId="7" fillId="6" borderId="0" xfId="0" applyNumberFormat="1" applyFont="1" applyFill="1" applyBorder="1"/>
    <x:xf numFmtId="202" fontId="7" fillId="6" borderId="1" xfId="0" applyNumberFormat="1" applyFont="1" applyFill="1" applyBorder="1"/>
    <x:xf numFmtId="200" fontId="7" fillId="6" borderId="0" xfId="0" applyNumberFormat="1" applyFont="1" applyFill="1" applyBorder="1" applyAlignment="1">
      <x:alignment wrapText="1"/>
    </x:xf>
    <x:xf numFmtId="201" fontId="7" fillId="6" borderId="0" xfId="0" applyNumberFormat="1" applyFont="1" applyFill="1" applyBorder="1" applyAlignment="1">
      <x:alignment wrapText="1"/>
    </x:xf>
    <x:xf numFmtId="201" fontId="8" fillId="6" borderId="0" xfId="0" applyNumberFormat="1" applyFont="1" applyFill="1" applyBorder="1" applyAlignment="1">
      <x:alignment wrapText="1"/>
    </x:xf>
    <x:xf numFmtId="202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200" fontId="7" fillId="6" borderId="1" xfId="0" applyNumberFormat="1" applyFont="1" applyFill="1" applyBorder="1" applyAlignment="1">
      <x:alignment wrapText="1"/>
    </x:xf>
    <x:xf numFmtId="201" fontId="7" fillId="6" borderId="1" xfId="0" applyNumberFormat="1" applyFont="1" applyFill="1" applyBorder="1" applyAlignment="1">
      <x:alignment wrapText="1"/>
    </x:xf>
    <x:xf numFmtId="201" fontId="8" fillId="6" borderId="1" xfId="0" applyNumberFormat="1" applyFont="1" applyFill="1" applyBorder="1" applyAlignment="1">
      <x:alignment wrapText="1"/>
    </x:xf>
    <x:xf numFmtId="202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200" fontId="9" fillId="6" borderId="0" xfId="0" applyNumberFormat="1" applyFont="1" applyFill="1" applyBorder="1"/>
    <x:xf numFmtId="200" fontId="9" fillId="6" borderId="1" xfId="0" applyNumberFormat="1" applyFont="1" applyFill="1" applyBorder="1"/>
    <x:xf numFmtId="200" fontId="9" fillId="6" borderId="0" xfId="0" applyNumberFormat="1" applyFont="1" applyFill="1" applyBorder="1" applyAlignment="1">
      <x:alignment wrapText="1"/>
    </x:xf>
    <x:xf numFmtId="200" fontId="9" fillId="6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0" fontId="9" fillId="0" borderId="0" xfId="0" applyNumberFormat="1" applyFont="1" applyFill="1" applyBorder="1"/>
    <x:xf numFmtId="200" fontId="9" fillId="0" borderId="1" xfId="0" applyNumberFormat="1" applyFont="1" applyFill="1" applyBorder="1"/>
    <x:xf numFmtId="200" fontId="8" fillId="0" borderId="0" xfId="0" applyNumberFormat="1" applyFont="1" applyFill="1" applyBorder="1"/>
    <x:xf numFmtId="200" fontId="8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9" fillId="0" borderId="0" xfId="0" applyNumberFormat="1" applyFont="1" applyFill="1" applyBorder="1"/>
    <x:xf numFmtId="201" fontId="9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202" fontId="9" fillId="0" borderId="0" xfId="0" applyNumberFormat="1" applyFont="1" applyFill="1" applyBorder="1"/>
    <x:xf numFmtId="202" fontId="9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9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200" fontId="9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9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9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8" fillId="0" borderId="1" xfId="0" applyNumberFormat="1" applyFont="1" applyFill="1" applyBorder="1" applyAlignment="1">
      <x:alignment wrapText="1"/>
    </x:xf>
    <x:xf numFmtId="200" fontId="8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200" fontId="0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20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200" fontId="0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wrapText="1"/>
    </x:xf>
    <x:xf numFmtId="200" fontId="5" fillId="7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1" fontId="6" fillId="5" borderId="0" xfId="0" applyNumberFormat="1" applyFont="1" applyFill="1" applyBorder="1" applyAlignment="1">
      <x:alignment horizontal="center" vertical="center" wrapText="1"/>
    </x:xf>
    <x:xf numFmtId="201" fontId="6" fillId="5" borderId="1" xfId="0" applyNumberFormat="1" applyFont="1" applyFill="1" applyBorder="1" applyAlignment="1">
      <x:alignment horizontal="center" vertical="center" wrapText="1"/>
    </x:xf>
    <x:xf numFmtId="204" fontId="9" fillId="0" borderId="0" xfId="0" applyNumberFormat="1" applyFont="1" applyFill="1" applyBorder="1"/>
    <x:xf numFmtId="204" fontId="9" fillId="0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horizontal="center"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0" fillId="8" borderId="1" xfId="0" applyNumberFormat="1" applyFont="1" applyFill="1" applyBorder="1" applyAlignment="1">
      <x:alignment horizontal="center" wrapText="1"/>
    </x:xf>
    <x:xf numFmtId="0" fontId="10" fillId="8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/>
    <x:xf numFmtId="0" fontId="12" fillId="2" borderId="1" xfId="0" applyNumberFormat="1" applyFont="1" applyFill="1" applyBorder="1" applyAlignment="1">
      <x:alignment vertical="center"/>
    </x:xf>
    <x:xf numFmtId="0" fontId="13" fillId="0" borderId="1" xfId="0" applyNumberFormat="1" applyFont="1" applyFill="1" applyBorder="1"/>
    <x:xf numFmtId="0" fontId="14" fillId="2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/>
    <x:xf numFmtId="0" fontId="14" fillId="2" borderId="1" xfId="0" applyNumberFormat="1" applyFont="1" applyFill="1" applyBorder="1" applyAlignment="1">
      <x:alignment vertical="center"/>
    </x:xf>
    <x:xf numFmtId="0" fontId="15" fillId="0" borderId="1" xfId="0" applyNumberFormat="1" applyFont="1" applyFill="1" applyBorder="1"/>
    <x:xf numFmtId="202" fontId="8" fillId="0" borderId="0" xfId="0" applyNumberFormat="1" applyFont="1" applyFill="1" applyBorder="1" applyAlignment="1">
      <x:alignment wrapText="1"/>
    </x:xf>
    <x:xf numFmtId="202" fontId="8" fillId="0" borderId="1" xfId="0" applyNumberFormat="1" applyFont="1" applyFill="1" applyBorder="1" applyAlignment="1">
      <x:alignment wrapText="1"/>
    </x:xf>
    <x:xf numFmtId="202" fontId="5" fillId="7" borderId="0" xfId="0" applyNumberFormat="1" applyFont="1" applyFill="1" applyBorder="1" applyAlignment="1">
      <x:alignment wrapText="1"/>
    </x:xf>
    <x:xf numFmtId="202" fontId="5" fillId="7" borderId="1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205" fontId="9" fillId="0" borderId="0" xfId="0" applyNumberFormat="1" applyFont="1" applyFill="1" applyBorder="1"/>
    <x:xf numFmtId="205" fontId="9" fillId="0" borderId="1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1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horizontal="center" wrapText="1"/>
    </x:xf>
    <x:xf numFmtId="0" fontId="16" fillId="0" borderId="1" xfId="0" applyNumberFormat="1" applyFont="1" applyFill="1" applyBorder="1" applyAlignment="1">
      <x:alignment horizontal="center" wrapText="1"/>
    </x:xf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0" fontId="16" fillId="0" borderId="0" xfId="0" applyNumberFormat="1" applyFont="1" applyFill="1" applyBorder="1" applyAlignment="1">
      <x:alignment horizontal="center"/>
    </x:xf>
    <x:xf numFmtId="0" fontId="16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6" fontId="9" fillId="0" borderId="0" xfId="0" applyNumberFormat="1" applyFont="1" applyFill="1" applyBorder="1"/>
    <x:xf numFmtId="206" fontId="9" fillId="0" borderId="0" xfId="0" applyNumberFormat="1" applyFont="1" applyFill="1" applyBorder="1" applyAlignment="1">
      <x:alignment wrapText="1"/>
    </x:xf>
    <x:xf numFmtId="207" fontId="8" fillId="0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006100"/>
      </x:font>
      <x:fill>
        <x:patternFill>
          <x:bgColor rgb="FFE9F5EC"/>
        </x:patternFill>
      </x:fill>
    </x:dxf>
    <x:dxf>
      <x:font>
        <x:b/>
        <x:color rgb="FFC00000"/>
      </x:font>
      <x:fill>
        <x:patternFill>
          <x:bgColor rgb="FFFDE9E7"/>
        </x:patternFill>
      </x:fill>
    </x:dxf>
    <x:dxf>
      <x:font>
        <x:b/>
        <x:color rgb="FF9C6500"/>
      </x:font>
      <x:fill>
        <x:patternFill>
          <x:bgColor rgb="FFFFF4CC"/>
        </x:patternFill>
      </x:fill>
    </x:dxf>
    <x:dxf>
      <x:fill>
        <x:patternFill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daabbf917403e" /><Relationship Type="http://schemas.openxmlformats.org/officeDocument/2006/relationships/theme" Target="/xl/theme/theme1.xml" Id="R14d454abc49e4ae5" /><Relationship Type="http://schemas.openxmlformats.org/officeDocument/2006/relationships/sharedStrings" Target="/xl/sharedStrings.xml" Id="R3d44e87de1034072" /><Relationship Type="http://schemas.openxmlformats.org/officeDocument/2006/relationships/worksheet" Target="/xl/worksheets/sheet1.xml" Id="R5016af5b80f04767" /><Relationship Type="http://schemas.openxmlformats.org/officeDocument/2006/relationships/worksheet" Target="/xl/worksheets/sheet2.xml" Id="R16ce93b20d4e4b5d" /><Relationship Type="http://schemas.openxmlformats.org/officeDocument/2006/relationships/worksheet" Target="/xl/worksheets/sheet3.xml" Id="R53fbbe916b4f4e8f" /><Relationship Type="http://schemas.openxmlformats.org/officeDocument/2006/relationships/worksheet" Target="/xl/worksheets/sheet4.xml" Id="R002ec951b62c47fe" /><Relationship Type="http://schemas.openxmlformats.org/officeDocument/2006/relationships/worksheet" Target="/xl/worksheets/sheet5.xml" Id="R1c5defdede7d4576" /><Relationship Type="http://schemas.openxmlformats.org/officeDocument/2006/relationships/worksheet" Target="/xl/worksheets/sheet6.xml" Id="R94826598bb9a41df" /><Relationship Type="http://schemas.openxmlformats.org/officeDocument/2006/relationships/worksheet" Target="/xl/worksheets/sheet7.xml" Id="Rd78ce35abc964e12" /><Relationship Type="http://schemas.openxmlformats.org/officeDocument/2006/relationships/worksheet" Target="/xl/worksheets/sheet8.xml" Id="Rc72c269d120b4b24" /><Relationship Type="http://schemas.openxmlformats.org/officeDocument/2006/relationships/worksheet" Target="/xl/worksheets/sheet9.xml" Id="Rf6d0450161344efe" /><Relationship Type="http://schemas.openxmlformats.org/officeDocument/2006/relationships/worksheet" Target="/xl/worksheets/sheet10.xml" Id="Rfcad4badc65d40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60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140" t="str">
        <x:v>Калькулятор льготного кредита для пострадавших селлеров РВБ</x:v>
      </x:c>
      <x:c r="B1" s="140"/>
      <x:c r="C1" s="140"/>
      <x:c r="D1" s="140"/>
      <x:c r="E1" s="140"/>
      <x:c r="F1" s="140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Плановый инструмент по программе стимулирования кредитования. Фактчек: 14.09.2026. Синие значения — вводы; зелёные — ссылки между листами; чёрные — формулы.</x:v>
      </x:c>
      <x:c r="B2" s="10"/>
      <x:c r="C2" s="10"/>
      <x:c r="D2" s="10"/>
      <x:c r="E2" s="10"/>
      <x:c r="F2" s="10"/>
    </x:row>
    <x:row r="4" ht="20" customHeight="1">
      <x:c r="A4" s="15" t="str">
        <x:v>Как использовать</x:v>
      </x:c>
      <x:c r="B4" s="15"/>
      <x:c r="C4" s="15"/>
      <x:c r="D4" s="15"/>
      <x:c r="E4" s="15"/>
      <x:c r="F4" s="15"/>
    </x:row>
    <x:row r="5">
      <x:c r="A5" s="20" t="str">
        <x:v>1</x:v>
      </x:c>
      <x:c r="B5" s="18" t="str">
        <x:v>Проверка_условий</x:v>
      </x:c>
      <x:c r="C5" s="18" t="str">
        <x:v>Сначала проверьте базовые требования программы. Отрицательный статус не заменяет решение банка, но показывает явный стоп-фактор.</x:v>
      </x:c>
    </x:row>
    <x:row r="6">
      <x:c r="A6" s="20" t="str">
        <x:v>2</x:v>
      </x:c>
      <x:c r="B6" s="18" t="str">
        <x:v>Вводные</x:v>
      </x:c>
      <x:c r="C6" s="18" t="str">
        <x:v>Введите сумму, актуальную ключевую ставку, банковскую надбавку, срок моделирования, альтернативную ставку и денежный поток бизнеса.</x:v>
      </x:c>
    </x:row>
    <x:row r="7">
      <x:c r="A7" s="20" t="str">
        <x:v>3</x:v>
      </x:c>
      <x:c r="B7" s="18" t="str">
        <x:v>Стоимость_кредита</x:v>
      </x:c>
      <x:c r="C7" s="18" t="str">
        <x:v>Сравните ориентировочную стоимость льготного и альтернативного кредита. Реальный график и комиссии определяет банк.</x:v>
      </x:c>
    </x:row>
    <x:row r="8">
      <x:c r="A8" s="20" t="str">
        <x:v>4</x:v>
      </x:c>
      <x:c r="B8" s="18" t="str">
        <x:v>Потребность_в_оборотке</x:v>
      </x:c>
      <x:c r="C8" s="18" t="str">
        <x:v>Посчитайте, какую часть кассового разрыва имеет смысл финансировать. Не берите максимум программы без расчёта потребности.</x:v>
      </x:c>
    </x:row>
    <x:row r="9">
      <x:c r="A9" s="20" t="str">
        <x:v>5</x:v>
      </x:c>
      <x:c r="B9" s="18" t="str">
        <x:v>Сравнение_банков</x:v>
      </x:c>
      <x:c r="C9" s="18" t="str">
        <x:v>Заполните предложения нескольких банков: ставка, комиссии, страхование, обеспечение, срок решения, досрочное погашение.</x:v>
      </x:c>
    </x:row>
    <x:row r="10">
      <x:c r="A10" s="20" t="str">
        <x:v>6</x:v>
      </x:c>
      <x:c r="B10" s="18" t="str">
        <x:v>Сценарии / Чувствительность</x:v>
      </x:c>
      <x:c r="C10" s="18" t="str">
        <x:v>Проверьте изменение ставки, суммы и денежного потока при разных условиях.</x:v>
      </x:c>
    </x:row>
    <x:row r="11">
      <x:c r="A11" s="20" t="str">
        <x:v>7</x:v>
      </x:c>
      <x:c r="B11" s="18" t="str">
        <x:v>Итоги</x:v>
      </x:c>
      <x:c r="C11" s="18" t="str">
        <x:v>Финальное решение: подавать заявку, пересчитать сумму или не брать кредит.</x:v>
      </x:c>
    </x:row>
    <x:row r="13" ht="20" customHeight="1">
      <x:c r="A13" s="15" t="str">
        <x:v>Критические оговорки</x:v>
      </x:c>
      <x:c r="B13" s="15"/>
      <x:c r="C13" s="15"/>
      <x:c r="D13" s="15"/>
      <x:c r="E13" s="15"/>
      <x:c r="F13" s="15"/>
    </x:row>
    <x:row r="14">
      <x:c r="A14" s="22" t="str">
        <x:v>Ставка</x:v>
      </x:c>
      <x:c r="B14" s="18" t="str">
        <x:v>Официальный параметр — ключевая ставка Банка России + до 3 п.п. Значение 17% при ключевой 14% — текущий верхний ориентир, а не навсегда фиксированная ставка.</x:v>
      </x:c>
    </x:row>
    <x:row r="15">
      <x:c r="A15" s="22" t="str">
        <x:v>18 месяцев</x:v>
      </x:c>
      <x:c r="B15" s="18" t="str">
        <x:v>На странице программы указано, что льготная ставка действует 1,5 года. Это не следует автоматически трактовать как максимальный срок всего кредитного договора.</x:v>
      </x:c>
    </x:row>
    <x:row r="16">
      <x:c r="A16" s="22" t="str">
        <x:v>Документы</x:v>
      </x:c>
      <x:c r="B16" s="18" t="str">
        <x:v>Универсальный пакет документов не опубликован: банк запрашивает документы по своей внутренней процедуре.</x:v>
      </x:c>
    </x:row>
    <x:row r="17">
      <x:c r="A17" s="22" t="str">
        <x:v>Ущерб</x:v>
      </x:c>
      <x:c r="B17" s="18" t="str">
        <x:v>Не переносите автоматически порог ущерба &gt;5% из налоговой меры по постановлению №1074 на кредитную программу: на странице кредитной программы этот порог не указан.</x:v>
      </x:c>
    </x:row>
    <x:row r="18">
      <x:c r="A18" s="22" t="str">
        <x:v>Поручительство</x:v>
      </x:c>
      <x:c r="B18" s="18" t="str">
        <x:v>«Зонтичное» поручительство может покрывать до 50% суммы кредита при недостатке залога; решение и структура сделки зависят от банка.</x:v>
      </x:c>
    </x:row>
  </x:sheetData>
  <x:mergeCells>
    <x:mergeCell ref="A1:F1"/>
    <x:mergeCell ref="A2:F2"/>
    <x:mergeCell ref="A4:F4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8" hidden="0" customWidth="1"/>
    <x:col min="3" max="3" width="14" hidden="0" customWidth="1"/>
    <x:col min="4" max="4" width="12" hidden="0" customWidth="1"/>
    <x:col min="5" max="5" width="24" hidden="0" customWidth="1"/>
  </x:cols>
  <x:sheetData>
    <x:row r="1" ht="28" customHeight="1">
      <x:c r="A1" s="140" t="str">
        <x:v>Вводные</x:v>
      </x:c>
      <x:c r="B1" s="140"/>
      <x:c r="C1" s="140"/>
      <x:c r="D1" s="140"/>
      <x:c r="E1" s="140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Факты отделены от сценарных значений. Синие ячейки можно менять.</x:v>
      </x:c>
      <x:c r="B2" s="10"/>
      <x:c r="C2" s="10"/>
      <x:c r="D2" s="10"/>
      <x:c r="E2" s="10"/>
    </x:row>
    <x:row r="4">
      <x:c r="A4" s="28" t="str">
        <x:v>Параметр</x:v>
      </x:c>
      <x:c r="B4" s="28" t="str">
        <x:v>Значение</x:v>
      </x:c>
      <x:c r="C4" s="28" t="str">
        <x:v>Ед.</x:v>
      </x:c>
      <x:c r="D4" s="28" t="str">
        <x:v>Source ID</x:v>
      </x:c>
      <x:c r="E4" s="28" t="str">
        <x:v>Статус</x:v>
      </x:c>
    </x:row>
    <x:row r="5">
      <x:c r="A5" s="18" t="str">
        <x:v>Сумма кредита</x:v>
      </x:c>
      <x:c r="B5" s="51" t="n">
        <x:v>5000000</x:v>
      </x:c>
      <x:c r="C5" s="18" t="str">
        <x:v>₽</x:v>
      </x:c>
      <x:c r="D5" s="18" t="str">
        <x:v>A1</x:v>
      </x:c>
      <x:c r="E5" s="18" t="str">
        <x:v>Сценарий</x:v>
      </x:c>
    </x:row>
    <x:row r="6">
      <x:c r="A6" s="18" t="str">
        <x:v>Ключевая ставка Банка России</x:v>
      </x:c>
      <x:c r="B6" s="49" t="n">
        <x:v>0.14</x:v>
      </x:c>
      <x:c r="C6" s="18" t="str"/>
      <x:c r="D6" s="18" t="str">
        <x:v>S3</x:v>
      </x:c>
      <x:c r="E6" s="18" t="str">
        <x:v>Факт на 11.09.2026</x:v>
      </x:c>
    </x:row>
    <x:row r="7">
      <x:c r="A7" s="18" t="str">
        <x:v>Надбавка банка по программе</x:v>
      </x:c>
      <x:c r="B7" s="49" t="n">
        <x:v>0.03</x:v>
      </x:c>
      <x:c r="C7" s="18" t="str"/>
      <x:c r="D7" s="18" t="str">
        <x:v>S1</x:v>
      </x:c>
      <x:c r="E7" s="18" t="str">
        <x:v>До 3 п.п.</x:v>
      </x:c>
    </x:row>
    <x:row r="8">
      <x:c r="A8" s="18" t="str">
        <x:v>Расчётная ставка по программе</x:v>
      </x:c>
      <x:c r="B8" s="50" t="n">
        <x:f>B6+B7</x:f>
        <x:v>0.17</x:v>
      </x:c>
      <x:c r="C8" s="18" t="str"/>
      <x:c r="D8" s="18" t="str">
        <x:v>Формула</x:v>
      </x:c>
      <x:c r="E8" s="18" t="str">
        <x:v>Ключевая + надбавка</x:v>
      </x:c>
    </x:row>
    <x:row r="9">
      <x:c r="A9" s="18" t="str">
        <x:v>Льготный период ставки</x:v>
      </x:c>
      <x:c r="B9" s="51" t="n">
        <x:v>18</x:v>
      </x:c>
      <x:c r="C9" s="18" t="str">
        <x:v>мес.</x:v>
      </x:c>
      <x:c r="D9" s="18" t="str">
        <x:v>S1</x:v>
      </x:c>
      <x:c r="E9" s="18" t="str">
        <x:v>Факт</x:v>
      </x:c>
    </x:row>
    <x:row r="10">
      <x:c r="A10" s="18" t="str">
        <x:v>Срок моделирования</x:v>
      </x:c>
      <x:c r="B10" s="51" t="n">
        <x:v>18</x:v>
      </x:c>
      <x:c r="C10" s="18" t="str">
        <x:v>мес.</x:v>
      </x:c>
      <x:c r="D10" s="18" t="str">
        <x:v>A2</x:v>
      </x:c>
      <x:c r="E10" s="18" t="str">
        <x:v>Сценарий</x:v>
      </x:c>
    </x:row>
    <x:row r="11">
      <x:c r="A11" s="18" t="str">
        <x:v>Альтернативная рыночная ставка</x:v>
      </x:c>
      <x:c r="B11" s="49" t="n">
        <x:v>0.24</x:v>
      </x:c>
      <x:c r="C11" s="18" t="str"/>
      <x:c r="D11" s="18" t="str">
        <x:v>A3</x:v>
      </x:c>
      <x:c r="E11" s="18" t="str">
        <x:v>Сценарий пользователя</x:v>
      </x:c>
    </x:row>
    <x:row r="12">
      <x:c r="A12" s="18" t="str">
        <x:v>Комиссия банка за выдачу</x:v>
      </x:c>
      <x:c r="B12" s="51" t="n">
        <x:v>0</x:v>
      </x:c>
      <x:c r="C12" s="18" t="str">
        <x:v>₽</x:v>
      </x:c>
      <x:c r="D12" s="18" t="str">
        <x:v>A4</x:v>
      </x:c>
      <x:c r="E12" s="18" t="str">
        <x:v>Заполнить по офферу</x:v>
      </x:c>
    </x:row>
    <x:row r="13">
      <x:c r="A13" s="18" t="str">
        <x:v>Страхование / сервисы</x:v>
      </x:c>
      <x:c r="B13" s="51" t="n">
        <x:v>0</x:v>
      </x:c>
      <x:c r="C13" s="18" t="str">
        <x:v>₽</x:v>
      </x:c>
      <x:c r="D13" s="18" t="str">
        <x:v>A5</x:v>
      </x:c>
      <x:c r="E13" s="18" t="str">
        <x:v>Заполнить по офферу</x:v>
      </x:c>
    </x:row>
    <x:row r="14">
      <x:c r="A14" s="18" t="str">
        <x:v>Иные обязательные расходы</x:v>
      </x:c>
      <x:c r="B14" s="51" t="n">
        <x:v>0</x:v>
      </x:c>
      <x:c r="C14" s="18" t="str">
        <x:v>₽</x:v>
      </x:c>
      <x:c r="D14" s="18" t="str">
        <x:v>A6</x:v>
      </x:c>
      <x:c r="E14" s="18" t="str">
        <x:v>Заполнить по офферу</x:v>
      </x:c>
    </x:row>
    <x:row r="15">
      <x:c r="A15" s="18" t="str">
        <x:v>Денежный поток до обслуживания долга</x:v>
      </x:c>
      <x:c r="B15" s="51" t="n">
        <x:v>900000</x:v>
      </x:c>
      <x:c r="C15" s="18" t="str">
        <x:v>₽/мес.</x:v>
      </x:c>
      <x:c r="D15" s="18" t="str">
        <x:v>A7</x:v>
      </x:c>
      <x:c r="E15" s="18" t="str">
        <x:v>Сценарий</x:v>
      </x:c>
    </x:row>
    <x:row r="16">
      <x:c r="A16" s="18" t="str">
        <x:v>Текущие платежи по другим кредитам</x:v>
      </x:c>
      <x:c r="B16" s="51" t="n">
        <x:v>250000</x:v>
      </x:c>
      <x:c r="C16" s="18" t="str">
        <x:v>₽/мес.</x:v>
      </x:c>
      <x:c r="D16" s="18" t="str">
        <x:v>A8</x:v>
      </x:c>
      <x:c r="E16" s="18" t="str">
        <x:v>Сценарий</x:v>
      </x:c>
    </x:row>
    <x:row r="17">
      <x:c r="A17" s="18" t="str">
        <x:v>Ожидаемый кассовый разрыв</x:v>
      </x:c>
      <x:c r="B17" s="51" t="n">
        <x:v>4200000</x:v>
      </x:c>
      <x:c r="C17" s="18" t="str">
        <x:v>₽</x:v>
      </x:c>
      <x:c r="D17" s="18" t="str">
        <x:v>A9</x:v>
      </x:c>
      <x:c r="E17" s="18" t="str">
        <x:v>Сценарий</x:v>
      </x:c>
    </x:row>
    <x:row r="18">
      <x:c r="A18" s="18" t="str">
        <x:v>Запас ликвидности после кредита</x:v>
      </x:c>
      <x:c r="B18" s="51" t="n">
        <x:v>700000</x:v>
      </x:c>
      <x:c r="C18" s="18" t="str">
        <x:v>₽</x:v>
      </x:c>
      <x:c r="D18" s="18" t="str">
        <x:v>A10</x:v>
      </x:c>
      <x:c r="E18" s="18" t="str">
        <x:v>Сценарий</x:v>
      </x:c>
    </x:row>
    <x:row r="19">
      <x:c r="A19" s="18" t="str">
        <x:v>Макс. доля зонтичного поручительства</x:v>
      </x:c>
      <x:c r="B19" s="49" t="n">
        <x:v>0.5</x:v>
      </x:c>
      <x:c r="C19" s="18" t="str"/>
      <x:c r="D19" s="18" t="str">
        <x:v>S2</x:v>
      </x:c>
      <x:c r="E19" s="18" t="str">
        <x:v>До 50%</x:v>
      </x:c>
    </x:row>
    <x:row r="20">
      <x:c r="A20" s="18" t="str">
        <x:v>Мин. сумма программы</x:v>
      </x:c>
      <x:c r="B20" s="51" t="n">
        <x:v>500000</x:v>
      </x:c>
      <x:c r="C20" s="18" t="str">
        <x:v>₽</x:v>
      </x:c>
      <x:c r="D20" s="18" t="str">
        <x:v>S1</x:v>
      </x:c>
      <x:c r="E20" s="18" t="str">
        <x:v>Факт</x:v>
      </x:c>
    </x:row>
    <x:row r="21">
      <x:c r="A21" s="18" t="str">
        <x:v>Макс. сумма программы</x:v>
      </x:c>
      <x:c r="B21" s="51" t="n">
        <x:v>500000000</x:v>
      </x:c>
      <x:c r="C21" s="18" t="str">
        <x:v>₽</x:v>
      </x:c>
      <x:c r="D21" s="18" t="str">
        <x:v>S1</x:v>
      </x:c>
      <x:c r="E21" s="18" t="str">
        <x:v>Факт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43" hidden="0" customWidth="1"/>
    <x:col min="3" max="3" width="22" hidden="0" customWidth="1"/>
    <x:col min="4" max="4" width="19" hidden="0" customWidth="1"/>
    <x:col min="5" max="5" width="12" hidden="0" customWidth="1"/>
    <x:col min="6" max="6" width="48" hidden="0" customWidth="1"/>
  </x:cols>
  <x:sheetData>
    <x:row r="1" ht="28" customHeight="1">
      <x:c r="A1" s="140" t="str">
        <x:v>Проверка базовых условий программы</x:v>
      </x:c>
      <x:c r="B1" s="140"/>
      <x:c r="C1" s="140"/>
      <x:c r="D1" s="140"/>
      <x:c r="E1" s="140"/>
      <x:c r="F1" s="140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Заполняется до обращения в банк. Итог — предварительный readiness, не кредитное решение.</x:v>
      </x:c>
      <x:c r="B2" s="10"/>
      <x:c r="C2" s="10"/>
      <x:c r="D2" s="10"/>
      <x:c r="E2" s="10"/>
      <x:c r="F2" s="10"/>
    </x:row>
    <x:row r="4">
      <x:c r="A4" s="28" t="str">
        <x:v>Условие</x:v>
      </x:c>
      <x:c r="B4" s="28" t="str">
        <x:v>Требование</x:v>
      </x:c>
      <x:c r="C4" s="28" t="str">
        <x:v>Факт</x:v>
      </x:c>
      <x:c r="D4" s="28" t="str">
        <x:v>Статус</x:v>
      </x:c>
      <x:c r="E4" s="28" t="str">
        <x:v>Источник</x:v>
      </x:c>
      <x:c r="F4" s="28" t="str">
        <x:v>Комментарий</x:v>
      </x:c>
    </x:row>
    <x:row r="5">
      <x:c r="A5" s="18" t="str">
        <x:v>Статус МСП</x:v>
      </x:c>
      <x:c r="B5" s="18" t="str">
        <x:v>Есть в Едином реестре МСП</x:v>
      </x:c>
      <x:c r="C5" s="52" t="str">
        <x:v>Да</x:v>
      </x:c>
      <x:c r="D5" s="18" t="str">
        <x:f>IF(C5="Да","ПРОЙДЕН","ПРОВЕРИТЬ")</x:f>
        <x:v>ПРОЙДЕН</x:v>
      </x:c>
      <x:c r="E5" s="18" t="str">
        <x:v>S1</x:v>
      </x:c>
      <x:c r="F5" s="18" t="str">
        <x:v>Проверить актуальную запись</x:v>
      </x:c>
    </x:row>
    <x:row r="6">
      <x:c r="A6" s="18" t="str">
        <x:v>Пострадавший бизнес</x:v>
      </x:c>
      <x:c r="B6" s="18" t="str">
        <x:v>Компания пострадала от ударов по складам ООО «РВБ»</x:v>
      </x:c>
      <x:c r="C6" s="52" t="str">
        <x:v>Требует подтверждения</x:v>
      </x:c>
      <x:c r="D6" s="18" t="str">
        <x:f>IF(C6="Подтверждено","ПРОЙДЕН","ПРОВЕРИТЬ")</x:f>
        <x:v>ПРОВЕРИТЬ</x:v>
      </x:c>
      <x:c r="E6" s="18" t="str">
        <x:v>S1</x:v>
      </x:c>
      <x:c r="F6" s="18" t="str">
        <x:v>Сохранить документы/справки РВБ и сведения о товарах</x:v>
      </x:c>
    </x:row>
    <x:row r="7">
      <x:c r="A7" s="18" t="str">
        <x:v>Банкротство</x:v>
      </x:c>
      <x:c r="B7" s="18" t="str">
        <x:v>Нет процедур несостоятельности; ИП действует</x:v>
      </x:c>
      <x:c r="C7" s="52" t="str">
        <x:v>Да</x:v>
      </x:c>
      <x:c r="D7" s="18" t="str">
        <x:f>IF(C7="Да","ПРОЙДЕН","ПРОВЕРИТЬ")</x:f>
        <x:v>ПРОЙДЕН</x:v>
      </x:c>
      <x:c r="E7" s="18" t="str">
        <x:v>S1</x:v>
      </x:c>
      <x:c r="F7" s="18" t="str"/>
    </x:row>
    <x:row r="8">
      <x:c r="A8" s="18" t="str">
        <x:v>Исключённые виды организаций</x:v>
      </x:c>
      <x:c r="B8" s="18" t="str">
        <x:v>Не банк, страховая, инвестфонд, НПФ, профучастник, ломбард и т.п.</x:v>
      </x:c>
      <x:c r="C8" s="52" t="str">
        <x:v>Да</x:v>
      </x:c>
      <x:c r="D8" s="18" t="str">
        <x:f>IF(C8="Да","ПРОЙДЕН","ПРОВЕРИТЬ")</x:f>
        <x:v>ПРОЙДЕН</x:v>
      </x:c>
      <x:c r="E8" s="18" t="str">
        <x:v>S1</x:v>
      </x:c>
      <x:c r="F8" s="18" t="str"/>
    </x:row>
    <x:row r="9">
      <x:c r="A9" s="18" t="str">
        <x:v>Связь с крупным бизнесом</x:v>
      </x:c>
      <x:c r="B9" s="18" t="str">
        <x:v>Нет группы с крупным бизнесом с долей &gt;25%</x:v>
      </x:c>
      <x:c r="C9" s="52" t="str">
        <x:v>Да</x:v>
      </x:c>
      <x:c r="D9" s="18" t="str">
        <x:f>IF(C9="Да","ПРОЙДЕН","ПРОВЕРИТЬ")</x:f>
        <x:v>ПРОЙДЕН</x:v>
      </x:c>
      <x:c r="E9" s="18" t="str">
        <x:v>S1</x:v>
      </x:c>
      <x:c r="F9" s="18" t="str"/>
    </x:row>
    <x:row r="10">
      <x:c r="A10" s="18" t="str">
        <x:v>Цель</x:v>
      </x:c>
      <x:c r="B10" s="18" t="str">
        <x:v>Пополнение оборотных средств</x:v>
      </x:c>
      <x:c r="C10" s="52" t="str">
        <x:v>Да</x:v>
      </x:c>
      <x:c r="D10" s="18" t="str">
        <x:f>IF(C10="Да","ПРОЙДЕН","ПРОВЕРИТЬ")</x:f>
        <x:v>ПРОЙДЕН</x:v>
      </x:c>
      <x:c r="E10" s="18" t="str">
        <x:v>S1</x:v>
      </x:c>
      <x:c r="F10" s="18" t="str">
        <x:v>Не инвестиционный CAPEX по умолчанию</x:v>
      </x:c>
    </x:row>
    <x:row r="11">
      <x:c r="A11" s="18" t="str">
        <x:v>Сумма</x:v>
      </x:c>
      <x:c r="B11" s="18" t="str">
        <x:v>500 тыс.–500 млн ₽</x:v>
      </x:c>
      <x:c r="C11" s="62" t="n">
        <x:f>'Вводные'!B5</x:f>
        <x:v>5000000</x:v>
      </x:c>
      <x:c r="D11" s="18" t="str">
        <x:f>IF(AND(C11&gt;='Вводные'!B20,C11&lt;='Вводные'!B21),"ПРОЙДЕН","НЕ ПРОЙДЕН")</x:f>
        <x:v>ПРОЙДЕН</x:v>
      </x:c>
      <x:c r="E11" s="18" t="str">
        <x:v>S1</x:v>
      </x:c>
      <x:c r="F11" s="18" t="str"/>
    </x:row>
    <x:row r="12">
      <x:c r="A12" s="18" t="str">
        <x:v>Кредитный договор</x:v>
      </x:c>
      <x:c r="B12" s="18" t="str">
        <x:v>Официальная страница указывает договоры с 01.07.2026</x:v>
      </x:c>
      <x:c r="C12" s="52" t="str">
        <x:v>Уточнить в банке</x:v>
      </x:c>
      <x:c r="D12" s="18" t="str">
        <x:f>"УТОЧНИТЬ В БАНКЕ"</x:f>
        <x:v>УТОЧНИТЬ В БАНКЕ</x:v>
      </x:c>
      <x:c r="E12" s="18" t="str">
        <x:v>S1</x:v>
      </x:c>
      <x:c r="F12" s="18" t="str">
        <x:v>Не считать автоматическим пересмотром старого договора</x:v>
      </x:c>
    </x:row>
  </x:sheetData>
  <x:mergeCells>
    <x:mergeCell ref="A1:F1"/>
    <x:mergeCell ref="A2:F2"/>
  </x:mergeCells>
  <x:conditionalFormatting sqref="D5:D12">
    <x:cfRule type="expression" dxfId="0" priority="1">
      <x:formula>D5="ПРОЙДЕН"</x:formula>
    </x:cfRule>
    <x:cfRule type="expression" dxfId="1" priority="2">
      <x:formula>D5="НЕ ПРОЙДЕН"</x:formula>
    </x:cfRule>
    <x:cfRule type="expression" dxfId="2" priority="3">
      <x:formula>OR(D5="ПРОВЕРИТЬ",D5="УТОЧНИТЬ В БАНКЕ")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7" hidden="0" customWidth="1"/>
    <x:col min="3" max="3" width="17" hidden="0" customWidth="1"/>
    <x:col min="4" max="4" width="17" hidden="0" customWidth="1"/>
    <x:col min="5" max="5" width="13" hidden="0" customWidth="1"/>
    <x:col min="6" max="6" width="22" hidden="0" customWidth="1"/>
    <x:col min="7" max="7" width="48" hidden="0" customWidth="1"/>
  </x:cols>
  <x:sheetData>
    <x:row r="1" ht="28" customHeight="1">
      <x:c r="A1" s="140" t="str">
        <x:v>Ориентировочная стоимость кредита</x:v>
      </x:c>
      <x:c r="B1" s="140"/>
      <x:c r="C1" s="140"/>
      <x:c r="D1" s="140"/>
      <x:c r="E1" s="140"/>
      <x:c r="F1" s="140"/>
      <x:c r="G1" s="140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Два сценария графика: аннуитет и простой расчёт процентов на постоянный остаток. Реальный график определяет банк.</x:v>
      </x:c>
      <x:c r="B2" s="10"/>
      <x:c r="C2" s="10"/>
      <x:c r="D2" s="10"/>
      <x:c r="E2" s="10"/>
      <x:c r="F2" s="10"/>
      <x:c r="G2" s="10"/>
    </x:row>
    <x:row r="4">
      <x:c r="A4" s="28" t="str">
        <x:v>Показатель</x:v>
      </x:c>
      <x:c r="B4" s="28" t="str">
        <x:v>Льготный</x:v>
      </x:c>
      <x:c r="C4" s="28" t="str">
        <x:v>Альтернативный</x:v>
      </x:c>
      <x:c r="D4" s="28" t="str">
        <x:v>Разница</x:v>
      </x:c>
      <x:c r="E4" s="28" t="str">
        <x:v>Ед.</x:v>
      </x:c>
      <x:c r="F4" s="28" t="str">
        <x:v>Тип расчёта</x:v>
      </x:c>
      <x:c r="G4" s="28" t="str">
        <x:v>Комментарий</x:v>
      </x:c>
    </x:row>
    <x:row r="5">
      <x:c r="A5" s="18" t="str">
        <x:v>Сумма</x:v>
      </x:c>
      <x:c r="B5" s="88" t="n">
        <x:f>'Вводные'!B5</x:f>
        <x:v>5000000</x:v>
      </x:c>
      <x:c r="C5" s="88" t="n">
        <x:f>'Вводные'!B5</x:f>
        <x:v>5000000</x:v>
      </x:c>
      <x:c r="D5" s="89" t="n">
        <x:f>C5-B5</x:f>
        <x:v>0</x:v>
      </x:c>
      <x:c r="E5" s="18" t="str">
        <x:v>₽</x:v>
      </x:c>
      <x:c r="F5" s="18" t="str">
        <x:v>Ввод</x:v>
      </x:c>
      <x:c r="G5" s="18" t="str">
        <x:v>Сумма должна соответствовать реальной потребности</x:v>
      </x:c>
    </x:row>
    <x:row r="6">
      <x:c r="A6" s="18" t="str">
        <x:v>Годовая ставка</x:v>
      </x:c>
      <x:c r="B6" s="164" t="n">
        <x:f>'Вводные'!B8</x:f>
        <x:v>0.17</x:v>
      </x:c>
      <x:c r="C6" s="164" t="n">
        <x:f>'Вводные'!B11</x:f>
        <x:v>0.24</x:v>
      </x:c>
      <x:c r="D6" s="166" t="n">
        <x:f>C6-B6</x:f>
        <x:v>0.06999999999999998</x:v>
      </x:c>
      <x:c r="E6" s="18" t="str"/>
      <x:c r="F6" s="18" t="str">
        <x:v>Ввод</x:v>
      </x:c>
      <x:c r="G6" s="18" t="str">
        <x:v>Льготная — ключевая + до 3 п.п.</x:v>
      </x:c>
    </x:row>
    <x:row r="7">
      <x:c r="A7" s="18" t="str">
        <x:v>Срок моделирования</x:v>
      </x:c>
      <x:c r="B7" s="88" t="n">
        <x:f>'Вводные'!B10</x:f>
        <x:v>18</x:v>
      </x:c>
      <x:c r="C7" s="88" t="n">
        <x:f>'Вводные'!B10</x:f>
        <x:v>18</x:v>
      </x:c>
      <x:c r="D7" s="89" t="n">
        <x:f>C7-B7</x:f>
        <x:v>0</x:v>
      </x:c>
      <x:c r="E7" s="18" t="str">
        <x:v>мес.</x:v>
      </x:c>
      <x:c r="F7" s="18" t="str">
        <x:v>Ввод</x:v>
      </x:c>
      <x:c r="G7" s="18" t="str">
        <x:v>Модель не утверждает, что срок договора ограничен 18 месяцами</x:v>
      </x:c>
    </x:row>
    <x:row r="8">
      <x:c r="A8" s="18" t="str">
        <x:v>Месячная ставка</x:v>
      </x:c>
      <x:c r="B8" s="165" t="n">
        <x:f>B6/12</x:f>
        <x:v>0.014166666666666668</x:v>
      </x:c>
      <x:c r="C8" s="165" t="n">
        <x:f>C6/12</x:f>
        <x:v>0.02</x:v>
      </x:c>
      <x:c r="D8" s="167" t="n">
        <x:f>C8-B8</x:f>
        <x:v>0.005833333333333333</x:v>
      </x:c>
      <x:c r="E8" s="18" t="str"/>
      <x:c r="F8" s="18" t="str">
        <x:v>Формула</x:v>
      </x:c>
      <x:c r="G8" s="18" t="str"/>
    </x:row>
    <x:row r="9">
      <x:c r="A9" s="18" t="str">
        <x:v>Аннуитетный платёж</x:v>
      </x:c>
      <x:c r="B9" s="144" t="n">
        <x:f>IF(B8=0,B5/B7,B5*B8*(1+B8)^B7/((1+B8)^B7-1))</x:f>
        <x:v>316650.47529065405</x:v>
      </x:c>
      <x:c r="C9" s="144" t="n">
        <x:f>IF(C8=0,C5/C7,C5*C8*(1+C8)^C7/((1+C8)^C7-1))</x:f>
        <x:v>333510.5107539547</x:v>
      </x:c>
      <x:c r="D9" s="89" t="n">
        <x:f>C9-B9</x:f>
        <x:v>16860.03546330065</x:v>
      </x:c>
      <x:c r="E9" s="18" t="str">
        <x:v>₽/мес.</x:v>
      </x:c>
      <x:c r="F9" s="18" t="str">
        <x:v>Сценарий аннуитета</x:v>
      </x:c>
      <x:c r="G9" s="18" t="str">
        <x:v>Для планирования; график банка может отличаться</x:v>
      </x:c>
    </x:row>
    <x:row r="10">
      <x:c r="A10" s="18" t="str">
        <x:v>Всего выплат по аннуитету</x:v>
      </x:c>
      <x:c r="B10" s="144" t="n">
        <x:f>B9*B7</x:f>
        <x:v>5699708.555231773</x:v>
      </x:c>
      <x:c r="C10" s="144" t="n">
        <x:f>C9*C7</x:f>
        <x:v>6003189.193571185</x:v>
      </x:c>
      <x:c r="D10" s="89" t="n">
        <x:f>C10-B10</x:f>
        <x:v>303480.63833941147</x:v>
      </x:c>
      <x:c r="E10" s="18" t="str">
        <x:v>₽</x:v>
      </x:c>
      <x:c r="F10" s="18" t="str">
        <x:v>Сценарий аннуитета</x:v>
      </x:c>
      <x:c r="G10" s="18" t="str"/>
    </x:row>
    <x:row r="11">
      <x:c r="A11" s="18" t="str">
        <x:v>Проценты по аннуитету</x:v>
      </x:c>
      <x:c r="B11" s="144" t="n">
        <x:f>B10-B5</x:f>
        <x:v>699708.5552317733</x:v>
      </x:c>
      <x:c r="C11" s="144" t="n">
        <x:f>C10-C5</x:f>
        <x:v>1003189.1935711848</x:v>
      </x:c>
      <x:c r="D11" s="89" t="n">
        <x:f>C11-B11</x:f>
        <x:v>303480.63833941147</x:v>
      </x:c>
      <x:c r="E11" s="18" t="str">
        <x:v>₽</x:v>
      </x:c>
      <x:c r="F11" s="18" t="str">
        <x:v>Сценарий аннуитета</x:v>
      </x:c>
      <x:c r="G11" s="18" t="str"/>
    </x:row>
    <x:row r="12">
      <x:c r="A12" s="18" t="str">
        <x:v>Комиссии/страхование/прочее</x:v>
      </x:c>
      <x:c r="B12" s="144" t="n">
        <x:f>SUM('Вводные'!B12:B14)</x:f>
        <x:v>0</x:v>
      </x:c>
      <x:c r="C12" s="144" t="n">
        <x:f>0</x:f>
        <x:v>0</x:v>
      </x:c>
      <x:c r="D12" s="89" t="n">
        <x:f>C12-B12</x:f>
        <x:v>0</x:v>
      </x:c>
      <x:c r="E12" s="18" t="str">
        <x:v>₽</x:v>
      </x:c>
      <x:c r="F12" s="18" t="str">
        <x:v>Ввод</x:v>
      </x:c>
      <x:c r="G12" s="18" t="str">
        <x:v>По конкретному офферу банка</x:v>
      </x:c>
    </x:row>
    <x:row r="13">
      <x:c r="A13" s="18" t="str">
        <x:v>Полная плановая стоимость</x:v>
      </x:c>
      <x:c r="B13" s="144" t="n">
        <x:f>B11+B12</x:f>
        <x:v>699708.5552317733</x:v>
      </x:c>
      <x:c r="C13" s="144" t="n">
        <x:f>C11+C12</x:f>
        <x:v>1003189.1935711848</x:v>
      </x:c>
      <x:c r="D13" s="89" t="n">
        <x:f>C13-B13</x:f>
        <x:v>303480.63833941147</x:v>
      </x:c>
      <x:c r="E13" s="18" t="str">
        <x:v>₽</x:v>
      </x:c>
      <x:c r="F13" s="18" t="str">
        <x:v>Сумма</x:v>
      </x:c>
      <x:c r="G13" s="18" t="str">
        <x:v>Проценты + обязательные расходы</x:v>
      </x:c>
    </x:row>
    <x:row r="14">
      <x:c r="A14" s="18" t="str">
        <x:v>Проценты при постоянном остатке</x:v>
      </x:c>
      <x:c r="B14" s="144" t="n">
        <x:f>B5*B6*B7/12</x:f>
        <x:v>1275000.0000000002</x:v>
      </x:c>
      <x:c r="C14" s="144" t="n">
        <x:f>C5*C6*C7/12</x:f>
        <x:v>1800000</x:v>
      </x:c>
      <x:c r="D14" s="89" t="n">
        <x:f>C14-B14</x:f>
        <x:v>524999.9999999998</x:v>
      </x:c>
      <x:c r="E14" s="18" t="str">
        <x:v>₽</x:v>
      </x:c>
      <x:c r="F14" s="18" t="str">
        <x:v>Сценарий simple interest</x:v>
      </x:c>
      <x:c r="G14" s="18" t="str">
        <x:v>Показывает верхнеуровневую стоимость при неизменном теле кредита</x:v>
      </x:c>
    </x:row>
    <x:row r="15">
      <x:c r="A15" s="102" t="str">
        <x:v>Экономия по полной плановой стоимости</x:v>
      </x:c>
      <x:c r="B15" s="146" t="n">
        <x:f>C13-B13</x:f>
        <x:v>303480.63833941147</x:v>
      </x:c>
      <x:c r="C15" s="146"/>
      <x:c r="D15" s="146"/>
      <x:c r="E15" s="102" t="str">
        <x:v>₽</x:v>
      </x:c>
      <x:c r="F15" s="102" t="str">
        <x:v>Сравнение</x:v>
      </x:c>
      <x:c r="G15" s="102" t="str">
        <x:v>Положительное значение — потенциальная экономия</x:v>
      </x:c>
    </x:row>
    <x:row r="16">
      <x:c r="A16" s="18" t="str">
        <x:v>Зонтичное поручительство — максимум</x:v>
      </x:c>
      <x:c r="B16" s="144" t="n">
        <x:f>B5*'Вводные'!B19</x:f>
        <x:v>2500000</x:v>
      </x:c>
      <x:c r="C16" s="89"/>
      <x:c r="D16" s="89"/>
      <x:c r="E16" s="18" t="str">
        <x:v>₽</x:v>
      </x:c>
      <x:c r="F16" s="18" t="str">
        <x:v>Лимит</x:v>
      </x:c>
      <x:c r="G16" s="18" t="str">
        <x:v>До 50% суммы кредита</x:v>
      </x:c>
    </x:row>
    <x:row r="17">
      <x:c r="A17" s="18" t="str">
        <x:v>Необеспеченная часть после поручительства</x:v>
      </x:c>
      <x:c r="B17" s="144" t="n">
        <x:f>B5-B16</x:f>
        <x:v>2500000</x:v>
      </x:c>
      <x:c r="C17" s="89"/>
      <x:c r="D17" s="89"/>
      <x:c r="E17" s="18" t="str">
        <x:v>₽</x:v>
      </x:c>
      <x:c r="F17" s="18" t="str">
        <x:v>Остаток</x:v>
      </x:c>
      <x:c r="G17" s="18" t="str">
        <x:v>Не равно обязательному залогу: структура сделки определяется банком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9" hidden="0" customWidth="1"/>
    <x:col min="3" max="3" width="13" hidden="0" customWidth="1"/>
    <x:col min="4" max="4" width="23" hidden="0" customWidth="1"/>
    <x:col min="5" max="5" width="50" hidden="0" customWidth="1"/>
  </x:cols>
  <x:sheetData>
    <x:row r="1" ht="28" customHeight="1">
      <x:c r="A1" s="140" t="str">
        <x:v>Потребность в оборотном финансировании</x:v>
      </x:c>
      <x:c r="B1" s="140"/>
      <x:c r="C1" s="140"/>
      <x:c r="D1" s="140"/>
      <x:c r="E1" s="140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Цель — определить разумную сумму заявки, а не автоматически брать максимально доступную.</x:v>
      </x:c>
      <x:c r="B2" s="10"/>
      <x:c r="C2" s="10"/>
      <x:c r="D2" s="10"/>
      <x:c r="E2" s="10"/>
    </x:row>
    <x:row r="4">
      <x:c r="A4" s="28" t="str">
        <x:v>Показатель</x:v>
      </x:c>
      <x:c r="B4" s="28" t="str">
        <x:v>Значение</x:v>
      </x:c>
      <x:c r="C4" s="28" t="str">
        <x:v>Ед.</x:v>
      </x:c>
      <x:c r="D4" s="28" t="str">
        <x:v>Логика</x:v>
      </x:c>
      <x:c r="E4" s="28" t="str">
        <x:v>Комментарий</x:v>
      </x:c>
    </x:row>
    <x:row r="5">
      <x:c r="A5" s="18" t="str">
        <x:v>Ожидаемый кассовый разрыв</x:v>
      </x:c>
      <x:c r="B5" s="89" t="n">
        <x:f>'Вводные'!B17</x:f>
        <x:v>4200000</x:v>
      </x:c>
      <x:c r="C5" s="18" t="str">
        <x:v>₽</x:v>
      </x:c>
      <x:c r="D5" s="18" t="str">
        <x:v>Ввод</x:v>
      </x:c>
      <x:c r="E5" s="18" t="str">
        <x:v>Потерянный/замороженный оборотный капитал и текущие обязательства</x:v>
      </x:c>
    </x:row>
    <x:row r="6">
      <x:c r="A6" s="18" t="str">
        <x:v>Необходимый запас ликвидности</x:v>
      </x:c>
      <x:c r="B6" s="89" t="n">
        <x:f>'Вводные'!B18</x:f>
        <x:v>700000</x:v>
      </x:c>
      <x:c r="C6" s="18" t="str">
        <x:v>₽</x:v>
      </x:c>
      <x:c r="D6" s="18" t="str">
        <x:v>Ввод</x:v>
      </x:c>
      <x:c r="E6" s="18" t="str">
        <x:v>Буфер после восстановления закупок</x:v>
      </x:c>
    </x:row>
    <x:row r="7">
      <x:c r="A7" s="18" t="str">
        <x:v>Расчётная потребность</x:v>
      </x:c>
      <x:c r="B7" s="89" t="n">
        <x:f>B5+B6</x:f>
        <x:v>4900000</x:v>
      </x:c>
      <x:c r="C7" s="18" t="str">
        <x:v>₽</x:v>
      </x:c>
      <x:c r="D7" s="18" t="str">
        <x:v>Разрыв + запас</x:v>
      </x:c>
      <x:c r="E7" s="18" t="str">
        <x:v>Верхнеуровневая потребность</x:v>
      </x:c>
    </x:row>
    <x:row r="8">
      <x:c r="A8" s="18" t="str">
        <x:v>Сумма кредита в модели</x:v>
      </x:c>
      <x:c r="B8" s="89" t="n">
        <x:f>'Вводные'!B5</x:f>
        <x:v>5000000</x:v>
      </x:c>
      <x:c r="C8" s="18" t="str">
        <x:v>₽</x:v>
      </x:c>
      <x:c r="D8" s="18" t="str">
        <x:v>Из вводных</x:v>
      </x:c>
      <x:c r="E8" s="18" t="str"/>
    </x:row>
    <x:row r="9">
      <x:c r="A9" s="18" t="str">
        <x:v>Избыточное финансирование</x:v>
      </x:c>
      <x:c r="B9" s="89" t="n">
        <x:f>MAX(B8-B7,0)</x:f>
        <x:v>100000</x:v>
      </x:c>
      <x:c r="C9" s="18" t="str">
        <x:v>₽</x:v>
      </x:c>
      <x:c r="D9" s="18" t="str">
        <x:v>Кредит − потребность</x:v>
      </x:c>
      <x:c r="E9" s="18" t="str">
        <x:v>Если &gt;0, сумму заявки стоит пересчитать</x:v>
      </x:c>
    </x:row>
    <x:row r="10">
      <x:c r="A10" s="18" t="str">
        <x:v>Недофинансирование</x:v>
      </x:c>
      <x:c r="B10" s="89" t="n">
        <x:f>MAX(B7-B8,0)</x:f>
        <x:v>0</x:v>
      </x:c>
      <x:c r="C10" s="18" t="str">
        <x:v>₽</x:v>
      </x:c>
      <x:c r="D10" s="18" t="str">
        <x:v>Потребность − кредит</x:v>
      </x:c>
      <x:c r="E10" s="18" t="str">
        <x:v>Если &gt;0, нужен другой источник/меньший темп восстановления</x:v>
      </x:c>
    </x:row>
    <x:row r="11">
      <x:c r="A11" s="18" t="str">
        <x:v>Месяцев кассового разрыва, покрываемых кредитом</x:v>
      </x:c>
      <x:c r="B11" s="110" t="n">
        <x:f>IF(B12=0,0,B8/B12)</x:f>
        <x:v>7.142857142857143</x:v>
      </x:c>
      <x:c r="C11" s="18" t="str">
        <x:v>мес.</x:v>
      </x:c>
      <x:c r="D11" s="18" t="str">
        <x:v>Кредит / месячный разрыв</x:v>
      </x:c>
      <x:c r="E11" s="18" t="str">
        <x:v>Требует ввода месячного дефицита</x:v>
      </x:c>
    </x:row>
    <x:row r="12">
      <x:c r="A12" s="18" t="str">
        <x:v>Средний месячный дефицит оборотки</x:v>
      </x:c>
      <x:c r="B12" s="51" t="n">
        <x:v>700000</x:v>
      </x:c>
      <x:c r="C12" s="18" t="str">
        <x:v>₽/мес.</x:v>
      </x:c>
      <x:c r="D12" s="18" t="str">
        <x:v>Сценарий</x:v>
      </x:c>
      <x:c r="E12" s="18" t="str">
        <x:v>Заменить своими данными</x:v>
      </x:c>
    </x:row>
  </x:sheetData>
  <x:mergeCells>
    <x:mergeCell ref="A1:E1"/>
    <x:mergeCell ref="A2:E2"/>
  </x:mergeCells>
  <x:conditionalFormatting sqref="A9:E10">
    <x:cfRule type="expression" dxfId="3" priority="1">
      <x:formula>B9&gt;0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2" hidden="0" customWidth="1"/>
    <x:col min="3" max="3" width="12" hidden="0" customWidth="1"/>
    <x:col min="4" max="4" width="14" hidden="0" customWidth="1"/>
    <x:col min="5" max="5" width="18" hidden="0" customWidth="1"/>
    <x:col min="6" max="6" width="15" hidden="0" customWidth="1"/>
    <x:col min="7" max="7" width="12" hidden="0" customWidth="1"/>
    <x:col min="8" max="8" width="18" hidden="0" customWidth="1"/>
    <x:col min="9" max="9" width="24" hidden="0" customWidth="1"/>
    <x:col min="10" max="10" width="16" hidden="0" customWidth="1"/>
    <x:col min="11" max="11" width="38" hidden="0" customWidth="1"/>
  </x:cols>
  <x:sheetData>
    <x:row r="1" ht="28" customHeight="1">
      <x:c r="A1" s="140" t="str">
        <x:v>Сравнение предложений банков</x:v>
      </x:c>
      <x:c r="B1" s="140"/>
      <x:c r="C1" s="140"/>
      <x:c r="D1" s="140"/>
      <x:c r="E1" s="140"/>
      <x:c r="F1" s="140"/>
      <x:c r="G1" s="140"/>
      <x:c r="H1" s="140"/>
      <x:c r="I1" s="140"/>
      <x:c r="J1" s="140"/>
      <x:c r="K1" s="140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Заполняется только по фактическим предложениям. Не сравнивайте банки только по номинальной ставке.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>
      <x:c r="A4" s="28" t="str">
        <x:v>Банк</x:v>
      </x:c>
      <x:c r="B4" s="28" t="str">
        <x:v>Выдача уже стартовала?</x:v>
      </x:c>
      <x:c r="C4" s="28" t="str">
        <x:v>Ставка</x:v>
      </x:c>
      <x:c r="D4" s="28" t="str">
        <x:v>Комиссия</x:v>
      </x:c>
      <x:c r="E4" s="28" t="str">
        <x:v>Страхование/сервисы</x:v>
      </x:c>
      <x:c r="F4" s="28" t="str">
        <x:v>Сумма</x:v>
      </x:c>
      <x:c r="G4" s="28" t="str">
        <x:v>Срок</x:v>
      </x:c>
      <x:c r="H4" s="28" t="str">
        <x:v>Поручительство</x:v>
      </x:c>
      <x:c r="I4" s="28" t="str">
        <x:v>Залог/обеспечение</x:v>
      </x:c>
      <x:c r="J4" s="28" t="str">
        <x:v>Срок решения</x:v>
      </x:c>
      <x:c r="K4" s="28" t="str">
        <x:v>Комментарий</x:v>
      </x:c>
    </x:row>
    <x:row r="5">
      <x:c r="A5" s="52" t="str"/>
      <x:c r="B5" s="52" t="str"/>
      <x:c r="C5" s="49" t="str"/>
      <x:c r="D5" s="51" t="n">
        <x:v>0</x:v>
      </x:c>
      <x:c r="E5" s="51" t="n">
        <x:v>0</x:v>
      </x:c>
      <x:c r="F5" s="51" t="str"/>
      <x:c r="G5" s="52" t="str"/>
      <x:c r="H5" s="52" t="str"/>
      <x:c r="I5" s="52" t="str"/>
      <x:c r="J5" s="52" t="str"/>
      <x:c r="K5" s="52" t="str"/>
    </x:row>
    <x:row r="6">
      <x:c r="A6" s="52" t="str"/>
      <x:c r="B6" s="52" t="str"/>
      <x:c r="C6" s="49" t="str"/>
      <x:c r="D6" s="51" t="n">
        <x:v>0</x:v>
      </x:c>
      <x:c r="E6" s="51" t="n">
        <x:v>0</x:v>
      </x:c>
      <x:c r="F6" s="51" t="str"/>
      <x:c r="G6" s="52" t="str"/>
      <x:c r="H6" s="52" t="str"/>
      <x:c r="I6" s="52" t="str"/>
      <x:c r="J6" s="52" t="str"/>
      <x:c r="K6" s="52" t="str"/>
    </x:row>
    <x:row r="7">
      <x:c r="A7" s="52" t="str"/>
      <x:c r="B7" s="52" t="str"/>
      <x:c r="C7" s="49" t="str"/>
      <x:c r="D7" s="51" t="n">
        <x:v>0</x:v>
      </x:c>
      <x:c r="E7" s="51" t="n">
        <x:v>0</x:v>
      </x:c>
      <x:c r="F7" s="51" t="str"/>
      <x:c r="G7" s="52" t="str"/>
      <x:c r="H7" s="52" t="str"/>
      <x:c r="I7" s="52" t="str"/>
      <x:c r="J7" s="52" t="str"/>
      <x:c r="K7" s="52" t="str"/>
    </x:row>
    <x:row r="8">
      <x:c r="A8" s="52" t="str"/>
      <x:c r="B8" s="52" t="str"/>
      <x:c r="C8" s="49" t="str"/>
      <x:c r="D8" s="51" t="n">
        <x:v>0</x:v>
      </x:c>
      <x:c r="E8" s="51" t="n">
        <x:v>0</x:v>
      </x:c>
      <x:c r="F8" s="51" t="str"/>
      <x:c r="G8" s="52" t="str"/>
      <x:c r="H8" s="52" t="str"/>
      <x:c r="I8" s="52" t="str"/>
      <x:c r="J8" s="52" t="str"/>
      <x:c r="K8" s="52" t="str"/>
    </x:row>
    <x:row r="9">
      <x:c r="A9" s="52" t="str"/>
      <x:c r="B9" s="52" t="str"/>
      <x:c r="C9" s="49" t="str"/>
      <x:c r="D9" s="51" t="n">
        <x:v>0</x:v>
      </x:c>
      <x:c r="E9" s="51" t="n">
        <x:v>0</x:v>
      </x:c>
      <x:c r="F9" s="51" t="str"/>
      <x:c r="G9" s="52" t="str"/>
      <x:c r="H9" s="52" t="str"/>
      <x:c r="I9" s="52" t="str"/>
      <x:c r="J9" s="52" t="str"/>
      <x:c r="K9" s="52" t="str"/>
    </x:row>
    <x:row r="11" ht="20" customHeight="1">
      <x:c r="A11" s="15" t="str">
        <x:v>Что проверить в оффере</x:v>
      </x:c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</x:row>
    <x:row r="12">
      <x:c r="A12" s="22" t="str">
        <x:v>Номинальная ставка</x:v>
      </x:c>
      <x:c r="B12" s="18" t="str">
        <x:v>Не выше параметров программы; проверить формулу изменения при ключевой ставке.</x:v>
      </x:c>
    </x:row>
    <x:row r="13">
      <x:c r="A13" s="22" t="str">
        <x:v>Обязательные расходы</x:v>
      </x:c>
      <x:c r="B13" s="18" t="str">
        <x:v>Комиссии, страхование, платные сервисы, расчётный счёт.</x:v>
      </x:c>
    </x:row>
    <x:row r="14">
      <x:c r="A14" s="22" t="str">
        <x:v>График</x:v>
      </x:c>
      <x:c r="B14" s="18" t="str">
        <x:v>Аннуитет/дифференцированный/иной; дата первого платежа; возможная отсрочка по телу.</x:v>
      </x:c>
    </x:row>
    <x:row r="15">
      <x:c r="A15" s="22" t="str">
        <x:v>Поручительство</x:v>
      </x:c>
      <x:c r="B15" s="18" t="str">
        <x:v>Применяется ли «зонтичное» поручительство и на какую долю сделки.</x:v>
      </x:c>
    </x:row>
    <x:row r="16">
      <x:c r="A16" s="22" t="str">
        <x:v>Обеспечение</x:v>
      </x:c>
      <x:c r="B16" s="18" t="str">
        <x:v>Какой залог/поручительство требуется сверх гарантийного механизма.</x:v>
      </x:c>
    </x:row>
    <x:row r="17">
      <x:c r="A17" s="22" t="str">
        <x:v>Досрочное погашение</x:v>
      </x:c>
      <x:c r="B17" s="18" t="str">
        <x:v>Комиссии, уведомления, ограничения.</x:v>
      </x:c>
    </x:row>
    <x:row r="18">
      <x:c r="A18" s="22" t="str">
        <x:v>Фактический запуск</x:v>
      </x:c>
      <x:c r="B18" s="18" t="str">
        <x:v>73 банка участвуют в программе, но дату начала выдачи нужно уточнять у конкретного банка.</x:v>
      </x:c>
    </x:row>
  </x:sheetData>
  <x:mergeCells>
    <x:mergeCell ref="A1:K1"/>
    <x:mergeCell ref="A2:K2"/>
    <x:mergeCell ref="A11:K1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42" hidden="0" customWidth="1"/>
  </x:cols>
  <x:sheetData>
    <x:row r="1" ht="28" customHeight="1">
      <x:c r="A1" s="140" t="str">
        <x:v>Сценарии кредита</x:v>
      </x:c>
      <x:c r="B1" s="140"/>
      <x:c r="C1" s="140"/>
      <x:c r="D1" s="140"/>
      <x:c r="E1" s="140"/>
      <x:c r="F1" s="140"/>
      <x:c r="G1" s="140"/>
      <x:c r="H1" s="140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Сравнение ставки и размера при одинаковом 18-месячном горизонте расчёта.</x:v>
      </x:c>
      <x:c r="B2" s="10"/>
      <x:c r="C2" s="10"/>
      <x:c r="D2" s="10"/>
      <x:c r="E2" s="10"/>
      <x:c r="F2" s="10"/>
      <x:c r="G2" s="10"/>
      <x:c r="H2" s="10"/>
    </x:row>
    <x:row r="4">
      <x:c r="A4" s="28" t="str">
        <x:v>Сценарий</x:v>
      </x:c>
      <x:c r="B4" s="28" t="str">
        <x:v>Сумма</x:v>
      </x:c>
      <x:c r="C4" s="28" t="str">
        <x:v>Ключевая</x:v>
      </x:c>
      <x:c r="D4" s="28" t="str">
        <x:v>Надбавка</x:v>
      </x:c>
      <x:c r="E4" s="28" t="str">
        <x:v>Ставка</x:v>
      </x:c>
      <x:c r="F4" s="28" t="str">
        <x:v>Аннуитет/мес.</x:v>
      </x:c>
      <x:c r="G4" s="28" t="str">
        <x:v>Проценты за период</x:v>
      </x:c>
      <x:c r="H4" s="28" t="str">
        <x:v>Комментарий</x:v>
      </x:c>
    </x:row>
    <x:row r="5">
      <x:c r="A5" s="18" t="str">
        <x:v>МИНИМАЛЬНЫЙ</x:v>
      </x:c>
      <x:c r="B5" s="148" t="n">
        <x:v>500000</x:v>
      </x:c>
      <x:c r="C5" s="117" t="n">
        <x:v>0.14</x:v>
      </x:c>
      <x:c r="D5" s="117" t="n">
        <x:v>0.03</x:v>
      </x:c>
      <x:c r="E5" s="87" t="n">
        <x:f>C5+D5</x:f>
        <x:v>0.17</x:v>
      </x:c>
      <x:c r="F5" s="89" t="n">
        <x:f>B5*(E5/12)*(1+E5/12)^18/((1+E5/12)^18-1)</x:f>
        <x:v>31665.047529065407</x:v>
      </x:c>
      <x:c r="G5" s="89" t="n">
        <x:f>F5*18-B5</x:f>
        <x:v>69970.8555231773</x:v>
      </x:c>
      <x:c r="H5" s="18" t="str">
        <x:v>Нижняя граница программы</x:v>
      </x:c>
    </x:row>
    <x:row r="6">
      <x:c r="A6" s="18" t="str">
        <x:v>BASE</x:v>
      </x:c>
      <x:c r="B6" s="148" t="n">
        <x:v>5000000</x:v>
      </x:c>
      <x:c r="C6" s="117" t="n">
        <x:v>0.14</x:v>
      </x:c>
      <x:c r="D6" s="117" t="n">
        <x:v>0.03</x:v>
      </x:c>
      <x:c r="E6" s="87" t="n">
        <x:f>C6+D6</x:f>
        <x:v>0.17</x:v>
      </x:c>
      <x:c r="F6" s="89" t="n">
        <x:f>B6*(E6/12)*(1+E6/12)^18/((1+E6/12)^18-1)</x:f>
        <x:v>316650.47529065405</x:v>
      </x:c>
      <x:c r="G6" s="89" t="n">
        <x:f>F6*18-B6</x:f>
        <x:v>699708.5552317733</x:v>
      </x:c>
      <x:c r="H6" s="18" t="str">
        <x:v>Текущая модель</x:v>
      </x:c>
    </x:row>
    <x:row r="7">
      <x:c r="A7" s="18" t="str">
        <x:v>СНИЖЕННАЯ НАДБАВКА</x:v>
      </x:c>
      <x:c r="B7" s="148" t="n">
        <x:v>5000000</x:v>
      </x:c>
      <x:c r="C7" s="117" t="n">
        <x:v>0.14</x:v>
      </x:c>
      <x:c r="D7" s="117" t="n">
        <x:v>0.02</x:v>
      </x:c>
      <x:c r="E7" s="87" t="n">
        <x:f>C7+D7</x:f>
        <x:v>0.16</x:v>
      </x:c>
      <x:c r="F7" s="89" t="n">
        <x:f>B7*(E7/12)*(1+E7/12)^18/((1+E7/12)^18-1)</x:f>
        <x:v>314282.144520139</x:v>
      </x:c>
      <x:c r="G7" s="89" t="n">
        <x:f>F7*18-B7</x:f>
        <x:v>657078.6013625013</x:v>
      </x:c>
      <x:c r="H7" s="18" t="str">
        <x:v>Если банк даёт +2 п.п.</x:v>
      </x:c>
    </x:row>
    <x:row r="8">
      <x:c r="A8" s="18" t="str">
        <x:v>КЛЮЧЕВАЯ НИЖЕ</x:v>
      </x:c>
      <x:c r="B8" s="148" t="n">
        <x:v>5000000</x:v>
      </x:c>
      <x:c r="C8" s="117" t="n">
        <x:v>0.12</x:v>
      </x:c>
      <x:c r="D8" s="117" t="n">
        <x:v>0.03</x:v>
      </x:c>
      <x:c r="E8" s="87" t="n">
        <x:f>C8+D8</x:f>
        <x:v>0.15</x:v>
      </x:c>
      <x:c r="F8" s="89" t="n">
        <x:f>B8*(E8/12)*(1+E8/12)^18/((1+E8/12)^18-1)</x:f>
        <x:v>311923.9363258343</x:v>
      </x:c>
      <x:c r="G8" s="89" t="n">
        <x:f>F8*18-B8</x:f>
        <x:v>614630.8538650172</x:v>
      </x:c>
      <x:c r="H8" s="18" t="str">
        <x:v>Сценарий изменения ключевой ставки</x:v>
      </x:c>
    </x:row>
    <x:row r="9">
      <x:c r="A9" s="18" t="str">
        <x:v>КРУПНАЯ ЗАЯВКА</x:v>
      </x:c>
      <x:c r="B9" s="148" t="n">
        <x:v>20000000</x:v>
      </x:c>
      <x:c r="C9" s="117" t="n">
        <x:v>0.14</x:v>
      </x:c>
      <x:c r="D9" s="117" t="n">
        <x:v>0.03</x:v>
      </x:c>
      <x:c r="E9" s="87" t="n">
        <x:f>C9+D9</x:f>
        <x:v>0.17</x:v>
      </x:c>
      <x:c r="F9" s="89" t="n">
        <x:f>B9*(E9/12)*(1+E9/12)^18/((1+E9/12)^18-1)</x:f>
        <x:v>1266601.9011626162</x:v>
      </x:c>
      <x:c r="G9" s="89" t="n">
        <x:f>F9*18-B9</x:f>
        <x:v>2798834.220927093</x:v>
      </x:c>
      <x:c r="H9" s="18" t="str">
        <x:v>Проверить реальную потребность и денежный поток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8" customHeight="1">
      <x:c r="A1" s="140" t="str">
        <x:v>Чувствительность месячного платежа</x:v>
      </x:c>
      <x:c r="B1" s="140"/>
      <x:c r="C1" s="140"/>
      <x:c r="D1" s="140"/>
      <x:c r="E1" s="140"/>
      <x:c r="F1" s="140"/>
      <x:c r="G1" s="140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Строки — сумма кредита; столбцы — годовая ставка. Горизонт расчёта — 18 месяцев.</x:v>
      </x:c>
      <x:c r="B2" s="10"/>
      <x:c r="C2" s="10"/>
      <x:c r="D2" s="10"/>
      <x:c r="E2" s="10"/>
      <x:c r="F2" s="10"/>
      <x:c r="G2" s="10"/>
    </x:row>
    <x:row r="4">
      <x:c r="A4" s="28" t="str">
        <x:v>Сумма \ ставка</x:v>
      </x:c>
      <x:c r="B4" s="120" t="n">
        <x:v>0.14</x:v>
      </x:c>
      <x:c r="C4" s="120" t="n">
        <x:v>0.15</x:v>
      </x:c>
      <x:c r="D4" s="120" t="n">
        <x:v>0.16</x:v>
      </x:c>
      <x:c r="E4" s="120" t="n">
        <x:v>0.17</x:v>
      </x:c>
      <x:c r="F4" s="120" t="n">
        <x:v>0.18</x:v>
      </x:c>
      <x:c r="G4" s="120" t="n">
        <x:v>0.2</x:v>
      </x:c>
    </x:row>
    <x:row r="5">
      <x:c r="A5" s="150" t="n">
        <x:v>500000</x:v>
      </x:c>
      <x:c r="B5" s="82" t="n">
        <x:f>$A5*(B$4/12)*(1+B$4/12)^18/((1+B$4/12)^18-1)</x:f>
        <x:v>30957.58701313699</x:v>
      </x:c>
      <x:c r="C5" s="82" t="n">
        <x:f>$A5*(C$4/12)*(1+C$4/12)^18/((1+C$4/12)^18-1)</x:f>
        <x:v>31192.39363258343</x:v>
      </x:c>
      <x:c r="D5" s="82" t="n">
        <x:f>$A5*(D$4/12)*(1+D$4/12)^18/((1+D$4/12)^18-1)</x:f>
        <x:v>31428.214452013894</x:v>
      </x:c>
      <x:c r="E5" s="82" t="n">
        <x:f>$A5*(E$4/12)*(1+E$4/12)^18/((1+E$4/12)^18-1)</x:f>
        <x:v>31665.047529065407</x:v>
      </x:c>
      <x:c r="F5" s="82" t="n">
        <x:f>$A5*(F$4/12)*(1+F$4/12)^18/((1+F$4/12)^18-1)</x:f>
        <x:v>31902.89088260676</x:v>
      </x:c>
      <x:c r="G5" s="82" t="n">
        <x:f>$A5*(G$4/12)*(1+G$4/12)^18/((1+G$4/12)^18-1)</x:f>
        <x:v>32381.600303006195</x:v>
      </x:c>
    </x:row>
    <x:row r="6">
      <x:c r="A6" s="150" t="n">
        <x:v>1000000</x:v>
      </x:c>
      <x:c r="B6" s="82" t="n">
        <x:f>$A6*(B$4/12)*(1+B$4/12)^18/((1+B$4/12)^18-1)</x:f>
        <x:v>61915.17402627398</x:v>
      </x:c>
      <x:c r="C6" s="82" t="n">
        <x:f>$A6*(C$4/12)*(1+C$4/12)^18/((1+C$4/12)^18-1)</x:f>
        <x:v>62384.78726516686</x:v>
      </x:c>
      <x:c r="D6" s="82" t="n">
        <x:f>$A6*(D$4/12)*(1+D$4/12)^18/((1+D$4/12)^18-1)</x:f>
        <x:v>62856.42890402779</x:v>
      </x:c>
      <x:c r="E6" s="82" t="n">
        <x:f>$A6*(E$4/12)*(1+E$4/12)^18/((1+E$4/12)^18-1)</x:f>
        <x:v>63330.09505813081</x:v>
      </x:c>
      <x:c r="F6" s="82" t="n">
        <x:f>$A6*(F$4/12)*(1+F$4/12)^18/((1+F$4/12)^18-1)</x:f>
        <x:v>63805.78176521352</x:v>
      </x:c>
      <x:c r="G6" s="82" t="n">
        <x:f>$A6*(G$4/12)*(1+G$4/12)^18/((1+G$4/12)^18-1)</x:f>
        <x:v>64763.20060601239</x:v>
      </x:c>
    </x:row>
    <x:row r="7">
      <x:c r="A7" s="150" t="n">
        <x:v>3000000</x:v>
      </x:c>
      <x:c r="B7" s="82" t="n">
        <x:f>$A7*(B$4/12)*(1+B$4/12)^18/((1+B$4/12)^18-1)</x:f>
        <x:v>185745.52207882193</x:v>
      </x:c>
      <x:c r="C7" s="82" t="n">
        <x:f>$A7*(C$4/12)*(1+C$4/12)^18/((1+C$4/12)^18-1)</x:f>
        <x:v>187154.36179550062</x:v>
      </x:c>
      <x:c r="D7" s="82" t="n">
        <x:f>$A7*(D$4/12)*(1+D$4/12)^18/((1+D$4/12)^18-1)</x:f>
        <x:v>188569.28671208338</x:v>
      </x:c>
      <x:c r="E7" s="82" t="n">
        <x:f>$A7*(E$4/12)*(1+E$4/12)^18/((1+E$4/12)^18-1)</x:f>
        <x:v>189990.2851743924</x:v>
      </x:c>
      <x:c r="F7" s="82" t="n">
        <x:f>$A7*(F$4/12)*(1+F$4/12)^18/((1+F$4/12)^18-1)</x:f>
        <x:v>191417.34529564055</x:v>
      </x:c>
      <x:c r="G7" s="82" t="n">
        <x:f>$A7*(G$4/12)*(1+G$4/12)^18/((1+G$4/12)^18-1)</x:f>
        <x:v>194289.6018180372</x:v>
      </x:c>
    </x:row>
    <x:row r="8">
      <x:c r="A8" s="150" t="n">
        <x:v>5000000</x:v>
      </x:c>
      <x:c r="B8" s="82" t="n">
        <x:f>$A8*(B$4/12)*(1+B$4/12)^18/((1+B$4/12)^18-1)</x:f>
        <x:v>309575.87013136985</x:v>
      </x:c>
      <x:c r="C8" s="82" t="n">
        <x:f>$A8*(C$4/12)*(1+C$4/12)^18/((1+C$4/12)^18-1)</x:f>
        <x:v>311923.9363258343</x:v>
      </x:c>
      <x:c r="D8" s="82" t="n">
        <x:f>$A8*(D$4/12)*(1+D$4/12)^18/((1+D$4/12)^18-1)</x:f>
        <x:v>314282.144520139</x:v>
      </x:c>
      <x:c r="E8" s="82" t="n">
        <x:f>$A8*(E$4/12)*(1+E$4/12)^18/((1+E$4/12)^18-1)</x:f>
        <x:v>316650.47529065405</x:v>
      </x:c>
      <x:c r="F8" s="82" t="n">
        <x:f>$A8*(F$4/12)*(1+F$4/12)^18/((1+F$4/12)^18-1)</x:f>
        <x:v>319028.9088260676</x:v>
      </x:c>
      <x:c r="G8" s="82" t="n">
        <x:f>$A8*(G$4/12)*(1+G$4/12)^18/((1+G$4/12)^18-1)</x:f>
        <x:v>323816.00303006195</x:v>
      </x:c>
    </x:row>
    <x:row r="9">
      <x:c r="A9" s="150" t="n">
        <x:v>10000000</x:v>
      </x:c>
      <x:c r="B9" s="82" t="n">
        <x:f>$A9*(B$4/12)*(1+B$4/12)^18/((1+B$4/12)^18-1)</x:f>
        <x:v>619151.7402627397</x:v>
      </x:c>
      <x:c r="C9" s="82" t="n">
        <x:f>$A9*(C$4/12)*(1+C$4/12)^18/((1+C$4/12)^18-1)</x:f>
        <x:v>623847.8726516686</x:v>
      </x:c>
      <x:c r="D9" s="82" t="n">
        <x:f>$A9*(D$4/12)*(1+D$4/12)^18/((1+D$4/12)^18-1)</x:f>
        <x:v>628564.289040278</x:v>
      </x:c>
      <x:c r="E9" s="82" t="n">
        <x:f>$A9*(E$4/12)*(1+E$4/12)^18/((1+E$4/12)^18-1)</x:f>
        <x:v>633300.9505813081</x:v>
      </x:c>
      <x:c r="F9" s="82" t="n">
        <x:f>$A9*(F$4/12)*(1+F$4/12)^18/((1+F$4/12)^18-1)</x:f>
        <x:v>638057.8176521352</x:v>
      </x:c>
      <x:c r="G9" s="82" t="n">
        <x:f>$A9*(G$4/12)*(1+G$4/12)^18/((1+G$4/12)^18-1)</x:f>
        <x:v>647632.0060601239</x:v>
      </x:c>
    </x:row>
    <x:row r="10">
      <x:c r="A10" s="150" t="n">
        <x:v>20000000</x:v>
      </x:c>
      <x:c r="B10" s="82" t="n">
        <x:f>$A10*(B$4/12)*(1+B$4/12)^18/((1+B$4/12)^18-1)</x:f>
        <x:v>1238303.4805254794</x:v>
      </x:c>
      <x:c r="C10" s="82" t="n">
        <x:f>$A10*(C$4/12)*(1+C$4/12)^18/((1+C$4/12)^18-1)</x:f>
        <x:v>1247695.7453033372</x:v>
      </x:c>
      <x:c r="D10" s="82" t="n">
        <x:f>$A10*(D$4/12)*(1+D$4/12)^18/((1+D$4/12)^18-1)</x:f>
        <x:v>1257128.578080556</x:v>
      </x:c>
      <x:c r="E10" s="82" t="n">
        <x:f>$A10*(E$4/12)*(1+E$4/12)^18/((1+E$4/12)^18-1)</x:f>
        <x:v>1266601.9011626162</x:v>
      </x:c>
      <x:c r="F10" s="82" t="n">
        <x:f>$A10*(F$4/12)*(1+F$4/12)^18/((1+F$4/12)^18-1)</x:f>
        <x:v>1276115.6353042703</x:v>
      </x:c>
      <x:c r="G10" s="82" t="n">
        <x:f>$A10*(G$4/12)*(1+G$4/12)^18/((1+G$4/12)^18-1)</x:f>
        <x:v>1295264.0121202478</x:v>
      </x:c>
    </x:row>
  </x:sheetData>
  <x:mergeCells>
    <x:mergeCell ref="A1:G1"/>
    <x:mergeCell ref="A2:G2"/>
  </x:mergeCells>
  <x:conditionalFormatting sqref="B5:G10">
    <x:cfRule type="colorScale" priority="1">
      <x:colorScale>
        <x:cfvo type="min"/>
        <x:cfvo type="percentile" val="50"/>
        <x:cfvo type="max"/>
        <x:color rgb="FFC6E0B4"/>
        <x:color rgb="FFFFF2CC"/>
        <x:color rgb="FFF8CBAD"/>
      </x:colorScale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0" hidden="0" customWidth="1"/>
    <x:col min="3" max="3" width="14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140" t="str">
        <x:v>Итоги и решение</x:v>
      </x:c>
      <x:c r="B1" s="140"/>
      <x:c r="C1" s="140"/>
      <x:c r="D1" s="140"/>
      <x:c r="E1" s="140"/>
      <x:c r="F1" s="140"/>
      <x:c r="G1" s="140"/>
      <x:c r="H1" s="140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Положительный результат не гарантирует одобрение банка. Цель — не взять кредит любой ценой, а закрыть подтверждённый кассовый разрыв.</x:v>
      </x:c>
      <x:c r="B2" s="10"/>
      <x:c r="C2" s="10"/>
      <x:c r="D2" s="10"/>
      <x:c r="E2" s="10"/>
      <x:c r="F2" s="10"/>
      <x:c r="G2" s="10"/>
      <x:c r="H2" s="10"/>
    </x:row>
    <x:row r="4" ht="20" customHeight="1">
      <x:c r="A4" s="15" t="str">
        <x:v>Ключевые показатели</x:v>
      </x:c>
      <x:c r="B4" s="15"/>
      <x:c r="C4" s="15"/>
      <x:c r="D4" s="15"/>
      <x:c r="E4" s="15"/>
      <x:c r="F4" s="15"/>
      <x:c r="G4" s="15"/>
      <x:c r="H4" s="15"/>
    </x:row>
    <x:row r="5">
      <x:c r="A5" t="str">
        <x:v>Сумма кредита</x:v>
      </x:c>
      <x:c r="B5" s="78" t="n">
        <x:f>'Вводные'!B5</x:f>
        <x:v>5000000</x:v>
      </x:c>
      <x:c r="C5" t="str">
        <x:v>₽</x:v>
      </x:c>
    </x:row>
    <x:row r="6">
      <x:c r="A6" t="str">
        <x:v>Расчётная ставка</x:v>
      </x:c>
      <x:c r="B6" s="163" t="n">
        <x:f>'Вводные'!B8</x:f>
        <x:v>0.17</x:v>
      </x:c>
      <x:c r="C6" t="str"/>
    </x:row>
    <x:row r="7">
      <x:c r="A7" t="str">
        <x:v>Месячный платёж по сценарию аннуитета</x:v>
      </x:c>
      <x:c r="B7" s="78" t="n">
        <x:f>'Стоимость_кредита'!B9</x:f>
        <x:v>316650.47529065405</x:v>
      </x:c>
      <x:c r="C7" t="str">
        <x:v>₽</x:v>
      </x:c>
    </x:row>
    <x:row r="8">
      <x:c r="A8" t="str">
        <x:v>Плановая стоимость кредита</x:v>
      </x:c>
      <x:c r="B8" s="78" t="n">
        <x:f>'Стоимость_кредита'!B13</x:f>
        <x:v>699708.5552317733</x:v>
      </x:c>
      <x:c r="C8" t="str">
        <x:v>₽</x:v>
      </x:c>
    </x:row>
    <x:row r="9">
      <x:c r="A9" t="str">
        <x:v>Потенциальная экономия против альтернативы</x:v>
      </x:c>
      <x:c r="B9" s="78" t="n">
        <x:f>'Стоимость_кредита'!B15</x:f>
        <x:v>303480.63833941147</x:v>
      </x:c>
      <x:c r="C9" t="str">
        <x:v>₽</x:v>
      </x:c>
    </x:row>
    <x:row r="10">
      <x:c r="A10" t="str">
        <x:v>Макс. зонтичное поручительство</x:v>
      </x:c>
      <x:c r="B10" s="78" t="n">
        <x:f>'Стоимость_кредита'!B16</x:f>
        <x:v>2500000</x:v>
      </x:c>
      <x:c r="C10" t="str">
        <x:v>₽</x:v>
      </x:c>
    </x:row>
    <x:row r="11">
      <x:c r="A11" t="str">
        <x:v>Расчётная потребность в оборотке</x:v>
      </x:c>
      <x:c r="B11" s="78" t="n">
        <x:f>'Потребность_в_оборотке'!B7</x:f>
        <x:v>4900000</x:v>
      </x:c>
      <x:c r="C11" t="str">
        <x:v>₽</x:v>
      </x:c>
    </x:row>
    <x:row r="12">
      <x:c r="A12" t="str">
        <x:v>Избыточное финансирование</x:v>
      </x:c>
      <x:c r="B12" s="78" t="n">
        <x:f>'Потребность_в_оборотке'!B9</x:f>
        <x:v>100000</x:v>
      </x:c>
      <x:c r="C12" t="str">
        <x:v>₽</x:v>
      </x:c>
    </x:row>
    <x:row r="13">
      <x:c r="A13" t="str">
        <x:v>Денежный поток после текущих долгов</x:v>
      </x:c>
      <x:c r="B13" s="78" t="n">
        <x:f>'Вводные'!B15-'Вводные'!B16</x:f>
        <x:v>650000</x:v>
      </x:c>
      <x:c r="C13" t="str">
        <x:v>₽/мес.</x:v>
      </x:c>
    </x:row>
    <x:row r="14">
      <x:c r="A14" t="str">
        <x:v>Покрытие нового платежа свободным потоком</x:v>
      </x:c>
      <x:c r="B14" s="152" t="n">
        <x:f>('Вводные'!B15-'Вводные'!B16)/'Стоимость_кредита'!B9</x:f>
        <x:v>2.0527365367235397</x:v>
      </x:c>
      <x:c r="C14" t="str">
        <x:v>x</x:v>
      </x:c>
    </x:row>
    <x:row r="16" ht="20" customHeight="1">
      <x:c r="A16" s="15" t="str">
        <x:v>Решение</x:v>
      </x:c>
      <x:c r="B16" s="15"/>
      <x:c r="C16" s="15"/>
      <x:c r="D16" s="15"/>
      <x:c r="E16" s="15"/>
      <x:c r="F16" s="15"/>
      <x:c r="G16" s="15"/>
      <x:c r="H16" s="15"/>
    </x:row>
    <x:row r="17">
      <x:c r="A17" s="128" t="str">
        <x:f>IF('Проверка_условий'!D6&lt;&gt;"ПРОЙДЕН","СНАЧАЛА ПОДТВЕРДИТЬ СТАТУС ПОСТРАДАВШЕГО И ТРЕБОВАНИЯ БАНКА",IF('Потребность_в_оборотке'!B9&gt;0,"УМЕНЬШИТЬ СУММУ: КРЕДИТ ВЫШЕ РАСЧЁТНОЙ ПОТРЕБНОСТИ",IF(B14&lt;1.2,"ПЕРЕСЧИТАТЬ: СВОБОДНЫЙ ПОТОК СЛАБО ПОКРЫВАЕТ НОВЫЙ ПЛАТЁЖ","ПОДАВАТЬ ЗАЯВКИ В НЕСКОЛЬКО БАНКОВ И СРАВНИВАТЬ ПОЛНУЮ СТОИМОСТЬ")))</x:f>
        <x:v>СНАЧАЛА ПОДТВЕРДИТЬ СТАТУС ПОСТРАДАВШЕГО И ТРЕБОВАНИЯ БАНКА</x:v>
      </x:c>
      <x:c r="B17" s="128"/>
      <x:c r="C17" s="128"/>
      <x:c r="D17" s="128"/>
      <x:c r="E17" s="128"/>
      <x:c r="F17" s="128"/>
      <x:c r="G17" s="128"/>
      <x:c r="H17" s="128"/>
    </x:row>
    <x:row r="18">
      <x:c r="A18" s="128"/>
      <x:c r="B18" s="128"/>
      <x:c r="C18" s="128"/>
      <x:c r="D18" s="128"/>
      <x:c r="E18" s="128"/>
      <x:c r="F18" s="128"/>
      <x:c r="G18" s="128"/>
      <x:c r="H18" s="128"/>
    </x:row>
    <x:row r="19">
      <x:c r="A19" s="128"/>
      <x:c r="B19" s="128"/>
      <x:c r="C19" s="128"/>
      <x:c r="D19" s="128"/>
      <x:c r="E19" s="128"/>
      <x:c r="F19" s="128"/>
      <x:c r="G19" s="128"/>
      <x:c r="H19" s="128"/>
    </x:row>
    <x:row r="20">
      <x:c r="A20" s="128"/>
      <x:c r="B20" s="128"/>
      <x:c r="C20" s="128"/>
      <x:c r="D20" s="128"/>
      <x:c r="E20" s="128"/>
      <x:c r="F20" s="128"/>
      <x:c r="G20" s="128"/>
      <x:c r="H20" s="128"/>
    </x:row>
    <x:row r="22" ht="20" customHeight="1">
      <x:c r="A22" s="15" t="str">
        <x:v>Перед подписанием договора</x:v>
      </x:c>
      <x:c r="B22" s="15"/>
      <x:c r="C22" s="15"/>
      <x:c r="D22" s="15"/>
      <x:c r="E22" s="15"/>
      <x:c r="F22" s="15"/>
      <x:c r="G22" s="15"/>
      <x:c r="H22" s="15"/>
    </x:row>
    <x:row r="23" ht="32" customHeight="1">
      <x:c r="A23" s="156"/>
      <x:c r="B23" s="18"/>
      <x:c r="D23" s="160" t="n">
        <x:v>1</x:v>
      </x:c>
      <x:c r="E23" s="18" t="str">
        <x:v>Сверить фактическую ставку и формулу её изменения с ключевой ставкой.</x:v>
      </x:c>
      <x:c r="F23" s="18"/>
      <x:c r="G23" s="18"/>
      <x:c r="H23" s="18"/>
    </x:row>
    <x:row r="24" ht="32" customHeight="1">
      <x:c r="A24" s="156"/>
      <x:c r="B24" s="18"/>
      <x:c r="D24" s="160" t="n">
        <x:v>2</x:v>
      </x:c>
      <x:c r="E24" s="18" t="str">
        <x:v>Посчитать комиссии, страхование и обязательные сервисы, а не только процент.</x:v>
      </x:c>
      <x:c r="F24" s="18"/>
      <x:c r="G24" s="18"/>
      <x:c r="H24" s="18"/>
    </x:row>
    <x:row r="25" ht="32" customHeight="1">
      <x:c r="A25" s="156"/>
      <x:c r="B25" s="18"/>
      <x:c r="D25" s="160" t="n">
        <x:v>3</x:v>
      </x:c>
      <x:c r="E25" s="18" t="str">
        <x:v>Проверить график, дату первого платежа и возможность досрочного погашения.</x:v>
      </x:c>
      <x:c r="F25" s="18"/>
      <x:c r="G25" s="18"/>
      <x:c r="H25" s="18"/>
    </x:row>
    <x:row r="26" ht="32" customHeight="1">
      <x:c r="A26" s="156"/>
      <x:c r="B26" s="18"/>
      <x:c r="D26" s="160" t="n">
        <x:v>4</x:v>
      </x:c>
      <x:c r="E26" s="18" t="str">
        <x:v>Проверить, применено ли зонтичное поручительство и что остаётся в обеспечении.</x:v>
      </x:c>
      <x:c r="F26" s="18"/>
      <x:c r="G26" s="18"/>
      <x:c r="H26" s="18"/>
    </x:row>
    <x:row r="27" ht="32" customHeight="1">
      <x:c r="A27" s="156"/>
      <x:c r="B27" s="18"/>
      <x:c r="D27" s="160" t="n">
        <x:v>5</x:v>
      </x:c>
      <x:c r="E27" s="18" t="str">
        <x:v>Не путать кредит с налоговой отсрочкой: кредит создаёт процентные расходы и обязательный платёжный график.</x:v>
      </x:c>
      <x:c r="F27" s="18"/>
      <x:c r="G27" s="18"/>
      <x:c r="H27" s="18"/>
    </x:row>
  </x:sheetData>
  <x:mergeCells>
    <x:mergeCell ref="A1:H1"/>
    <x:mergeCell ref="A2:H2"/>
    <x:mergeCell ref="A4:H4"/>
    <x:mergeCell ref="A16:H16"/>
    <x:mergeCell ref="A17:H20"/>
    <x:mergeCell ref="A22:H22"/>
    <x:mergeCell ref="E23:H23"/>
    <x:mergeCell ref="E24:H24"/>
    <x:mergeCell ref="E25:H25"/>
    <x:mergeCell ref="E26:H26"/>
    <x:mergeCell ref="E27:H27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64" hidden="0" customWidth="1"/>
    <x:col min="4" max="4" width="76" hidden="0" customWidth="1"/>
    <x:col min="5" max="5" width="15" hidden="0" customWidth="1"/>
  </x:cols>
  <x:sheetData>
    <x:row r="1" ht="28" customHeight="1">
      <x:c r="A1" s="140" t="str">
        <x:v>Источники и допущения</x:v>
      </x:c>
      <x:c r="B1" s="140"/>
      <x:c r="C1" s="140"/>
      <x:c r="D1" s="140"/>
      <x:c r="E1" s="140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  <x:c r="Q1" s="141"/>
      <x:c r="R1" s="141"/>
      <x:c r="S1" s="141"/>
      <x:c r="T1" s="141"/>
      <x:c r="U1" s="141"/>
      <x:c r="V1" s="141"/>
      <x:c r="W1" s="141"/>
      <x:c r="X1" s="141"/>
      <x:c r="Y1" s="141"/>
      <x:c r="Z1" s="141"/>
    </x:row>
    <x:row r="2" ht="30" customHeight="1">
      <x:c r="A2" s="10" t="str">
        <x:v>Проверено 14.09.2026. URL оставлены открытым текстом для проверки.</x:v>
      </x:c>
      <x:c r="B2" s="10"/>
      <x:c r="C2" s="10"/>
      <x:c r="D2" s="10"/>
      <x:c r="E2" s="10"/>
    </x:row>
    <x:row r="4">
      <x:c r="A4" s="28" t="str">
        <x:v>ID</x:v>
      </x:c>
      <x:c r="B4" s="28" t="str">
        <x:v>Источник</x:v>
      </x:c>
      <x:c r="C4" s="28" t="str">
        <x:v>Что подтверждает</x:v>
      </x:c>
      <x:c r="D4" s="28" t="str">
        <x:v>URL</x:v>
      </x:c>
      <x:c r="E4" s="28" t="str">
        <x:v>Дата</x:v>
      </x:c>
    </x:row>
    <x:row r="5">
      <x:c r="A5" s="18" t="str">
        <x:v>S1</x:v>
      </x:c>
      <x:c r="B5" s="18" t="str">
        <x:v>Корпорация МСП — программа для пострадавших селлеров</x:v>
      </x:c>
      <x:c r="C5" s="18" t="str">
        <x:v>Категория получателей; оборотная цель; ставка ключевая + до 3%; 500 тыс.–500 млн ₽; ставка 1,5 года; договоры с 01.07.2026; требования; порядок обращения</x:v>
      </x:c>
      <x:c r="D5" s="134" t="str">
        <x:v>https://corpmsp.ru/to-business/finansirovanie-lgotnye-programmy-kreditovaniya/psk_sellers/</x:v>
      </x:c>
      <x:c r="E5" s="18" t="str">
        <x:v>14.09.2026</x:v>
      </x:c>
    </x:row>
    <x:row r="6">
      <x:c r="A6" s="18" t="str">
        <x:v>S2</x:v>
      </x:c>
      <x:c r="B6" s="18" t="str">
        <x:v>Корпорация МСП — сообщение о запуске программы 11.09.2026</x:v>
      </x:c>
      <x:c r="C6" s="18" t="str">
        <x:v>Совокупный лимит 50 млрд ₽; 73 банка; старт выдачи; зонтичное поручительство до 50%</x:v>
      </x:c>
      <x:c r="D6" s="134" t="str">
        <x:v>https://www.corpmsp.ru/about/press/news/novosti-korporatsii/postradavshim-ot-atak-na-obekty-gruppy-rvb-predprinimatelyam-stali-dostupny-lgotnye-kredity/</x:v>
      </x:c>
      <x:c r="E6" s="18" t="str">
        <x:v>14.09.2026</x:v>
      </x:c>
    </x:row>
    <x:row r="7">
      <x:c r="A7" s="18" t="str">
        <x:v>S3</x:v>
      </x:c>
      <x:c r="B7" s="18" t="str">
        <x:v>Банк России — ключевая ставка</x:v>
      </x:c>
      <x:c r="C7" s="18" t="str">
        <x:v>Ключевая ставка 14,00% с 11.09.2026</x:v>
      </x:c>
      <x:c r="D7" s="134" t="str">
        <x:v>https://www.cbr.ru/hd_base/KeyRate/</x:v>
      </x:c>
      <x:c r="E7" s="18" t="str">
        <x:v>14.09.2026</x:v>
      </x:c>
    </x:row>
    <x:row r="8">
      <x:c r="A8" s="18" t="str">
        <x:v>S4</x:v>
      </x:c>
      <x:c r="B8" s="18" t="str">
        <x:v>ФНС — налог на профессиональный доход / реестр МСП не относится; для кредитной программы используется реестр МСП</x:v>
      </x:c>
      <x:c r="C8" s="18" t="str">
        <x:v>Общий официальный контекст; ключевой критерий программы — нахождение в Едином реестре МСП</x:v>
      </x:c>
      <x:c r="D8" s="134" t="str">
        <x:v>https://rmsp.nalog.ru/</x:v>
      </x:c>
      <x:c r="E8" s="18" t="str">
        <x:v>14.09.2026</x:v>
      </x:c>
    </x:row>
    <x:row r="9">
      <x:c r="A9" s="18" t="str">
        <x:v>S5</x:v>
      </x:c>
      <x:c r="B9" s="18" t="str">
        <x:v>Бизнес под микроскопом — существующий материал по постановлению №1074</x:v>
      </x:c>
      <x:c r="C9" s="18" t="str">
        <x:v>Разделение двух мер поддержки: налоговая отсрочка и новая кредитная программа</x:v>
      </x:c>
      <x:c r="D9" s="134" t="str">
        <x:v>https://bizmicroscope.ru/russia-business/podderzhka-sellerov-wildberries-2026/</x:v>
      </x:c>
      <x:c r="E9" s="18" t="str">
        <x:v>14.09.2026</x:v>
      </x:c>
    </x:row>
    <x:row r="11" ht="20" customHeight="1">
      <x:c r="A11" s="15" t="str">
        <x:v>Сценарные допущения модели</x:v>
      </x:c>
      <x:c r="B11" s="15"/>
      <x:c r="C11" s="15"/>
      <x:c r="D11" s="15"/>
      <x:c r="E11" s="15"/>
    </x:row>
    <x:row r="12">
      <x:c r="A12" s="18" t="str">
        <x:v>A1</x:v>
      </x:c>
      <x:c r="B12" s="18" t="str">
        <x:v>Сумма 5 млн ₽</x:v>
      </x:c>
      <x:c r="C12" s="18" t="str">
        <x:v>Тестовая сумма; заменить на подтверждённый кассовый разрыв.</x:v>
      </x:c>
    </x:row>
    <x:row r="13">
      <x:c r="A13" s="18" t="str">
        <x:v>A2</x:v>
      </x:c>
      <x:c r="B13" s="18" t="str">
        <x:v>18 месяцев моделирования</x:v>
      </x:c>
      <x:c r="C13" s="18" t="str">
        <x:v>Совпадает с указанным периодом действия льготной ставки, но не утверждает максимальный срок договора.</x:v>
      </x:c>
    </x:row>
    <x:row r="14">
      <x:c r="A14" s="18" t="str">
        <x:v>A3</x:v>
      </x:c>
      <x:c r="B14" s="18" t="str">
        <x:v>Альтернативная ставка 24%</x:v>
      </x:c>
      <x:c r="C14" s="18" t="str">
        <x:v>Не рыночный факт; пользовательский сценарий для сравнения.</x:v>
      </x:c>
    </x:row>
    <x:row r="15">
      <x:c r="A15" s="18" t="str">
        <x:v>A4–A6</x:v>
      </x:c>
      <x:c r="B15" s="18" t="str">
        <x:v>Комиссии/страхование/прочее</x:v>
      </x:c>
      <x:c r="C15" s="18" t="str">
        <x:v>По умолчанию 0; обязательно заполнить по фактическому офферу.</x:v>
      </x:c>
    </x:row>
    <x:row r="16">
      <x:c r="A16" s="18" t="str">
        <x:v>A7–A10</x:v>
      </x:c>
      <x:c r="B16" s="18" t="str">
        <x:v>Денежный поток, текущий долг, кассовый разрыв, запас</x:v>
      </x:c>
      <x:c r="C16" s="18" t="str">
        <x:v>Управленческие вводные конкретного бизнеса.</x:v>
      </x:c>
    </x:row>
  </x:sheetData>
  <x:mergeCells>
    <x:mergeCell ref="A1:E1"/>
    <x:mergeCell ref="A2:E2"/>
    <x:mergeCell ref="A11:E11"/>
  </x:mergeCells>
  <x:pageMargins left="0.7" right="0.7" top="0.75" bottom="0.75" header="0.3" footer="0.3"/>
</x:worksheet>
</file>