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8237004ee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b285d5a48024791"/>
    <x:sheet xmlns:r="http://schemas.openxmlformats.org/officeDocument/2006/relationships" name="INPUTS" sheetId="2" r:id="R016148974d8b4c61"/>
    <x:sheet xmlns:r="http://schemas.openxmlformats.org/officeDocument/2006/relationships" name="USE_CASE" sheetId="3" r:id="Raf992aa85a2b4825"/>
    <x:sheet xmlns:r="http://schemas.openxmlformats.org/officeDocument/2006/relationships" name="ECONOMICS" sheetId="4" r:id="R5d32b52770ea4fdc"/>
    <x:sheet xmlns:r="http://schemas.openxmlformats.org/officeDocument/2006/relationships" name="SCENARIOS" sheetId="5" r:id="R5784e5f5c934428c"/>
    <x:sheet xmlns:r="http://schemas.openxmlformats.org/officeDocument/2006/relationships" name="QA_SAMPLE" sheetId="6" r:id="Rd74c0865d54b4717"/>
    <x:sheet xmlns:r="http://schemas.openxmlformats.org/officeDocument/2006/relationships" name="VENDORS" sheetId="7" r:id="Red58eeb4798f444a"/>
    <x:sheet xmlns:r="http://schemas.openxmlformats.org/officeDocument/2006/relationships" name="COMPATIBILITY" sheetId="8" r:id="R7215d06000b94e10"/>
    <x:sheet xmlns:r="http://schemas.openxmlformats.org/officeDocument/2006/relationships" name="PD_SECURITY" sheetId="9" r:id="R05db8a3205174a2f"/>
    <x:sheet xmlns:r="http://schemas.openxmlformats.org/officeDocument/2006/relationships" name="PILOT_30_DAYS" sheetId="10" r:id="R2bf79c5f05e24fa1"/>
    <x:sheet xmlns:r="http://schemas.openxmlformats.org/officeDocument/2006/relationships" name="EXAMPLE_CASE" sheetId="11" r:id="R54bd5769b8d9454f"/>
    <x:sheet xmlns:r="http://schemas.openxmlformats.org/officeDocument/2006/relationships" name="DASHBOARD" sheetId="12" r:id="R33fa43ef17b64010"/>
    <x:sheet xmlns:r="http://schemas.openxmlformats.org/officeDocument/2006/relationships" name="SOURCES" sheetId="13" r:id="R14b17d8b7e4744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%;[Red](0.0%);-"/>
    <x:numFmt numFmtId="201" formatCode="#,##0&quot; ₽&quot;;[Red](#,##0&quot; ₽&quot;);-"/>
    <x:numFmt numFmtId="202" formatCode="#,##0 &quot;мин&quot;;[Red](#,##0 &quot;мин&quot;);-"/>
    <x:numFmt numFmtId="203" formatCode="#,##0;[Red](#,##0);-"/>
    <x:numFmt numFmtId="204" formatCode="0.0 &quot;ч&quot;;[Red](0.0 &quot;ч&quot;);-"/>
    <x:numFmt numFmtId="205" formatCode="0.0 &quot;мес&quot;;[Red](0.0 &quot;мес&quot;);-"/>
    <x:numFmt numFmtId="206" formatCode="0.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  <x:font>
      <x:b/>
      <x:sz val="11"/>
      <x:color rgb="FF102238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7F3EB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6" fontId="0" fillId="0" borderId="0" xfId="0" applyNumberFormat="1" applyFont="1" applyFill="1" applyBorder="1"/>
    <x:xf numFmtId="206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5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D9EAD3"/>
        </x:patternFill>
      </x:fill>
    </x:dxf>
    <x:dxf>
      <x:font>
        <x:b/>
        <x:color rgb="FF92400E"/>
      </x:font>
      <x:fill>
        <x:patternFill patternType="solid">
          <x:bgColor rgb="FFFFF2CC"/>
        </x:patternFill>
      </x:fill>
    </x:dxf>
    <x:dxf>
      <x:font>
        <x:b/>
        <x:color rgb="FF991B1B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6e57dd5154456" /><Relationship Type="http://schemas.openxmlformats.org/officeDocument/2006/relationships/theme" Target="/xl/theme/theme1.xml" Id="R58a25a03804a4519" /><Relationship Type="http://schemas.openxmlformats.org/officeDocument/2006/relationships/sharedStrings" Target="/xl/sharedStrings.xml" Id="R19781a944aeb43a8" /><Relationship Type="http://schemas.openxmlformats.org/officeDocument/2006/relationships/worksheet" Target="/xl/worksheets/sheet1.xml" Id="R3b285d5a48024791" /><Relationship Type="http://schemas.openxmlformats.org/officeDocument/2006/relationships/worksheet" Target="/xl/worksheets/sheet2.xml" Id="R016148974d8b4c61" /><Relationship Type="http://schemas.openxmlformats.org/officeDocument/2006/relationships/worksheet" Target="/xl/worksheets/sheet3.xml" Id="Raf992aa85a2b4825" /><Relationship Type="http://schemas.openxmlformats.org/officeDocument/2006/relationships/worksheet" Target="/xl/worksheets/sheet4.xml" Id="R5d32b52770ea4fdc" /><Relationship Type="http://schemas.openxmlformats.org/officeDocument/2006/relationships/worksheet" Target="/xl/worksheets/sheet5.xml" Id="R5784e5f5c934428c" /><Relationship Type="http://schemas.openxmlformats.org/officeDocument/2006/relationships/worksheet" Target="/xl/worksheets/sheet6.xml" Id="Rd74c0865d54b4717" /><Relationship Type="http://schemas.openxmlformats.org/officeDocument/2006/relationships/worksheet" Target="/xl/worksheets/sheet7.xml" Id="Red58eeb4798f444a" /><Relationship Type="http://schemas.openxmlformats.org/officeDocument/2006/relationships/worksheet" Target="/xl/worksheets/sheet8.xml" Id="R7215d06000b94e10" /><Relationship Type="http://schemas.openxmlformats.org/officeDocument/2006/relationships/worksheet" Target="/xl/worksheets/sheet9.xml" Id="R05db8a3205174a2f" /><Relationship Type="http://schemas.openxmlformats.org/officeDocument/2006/relationships/worksheet" Target="/xl/worksheets/sheet10.xml" Id="R2bf79c5f05e24fa1" /><Relationship Type="http://schemas.openxmlformats.org/officeDocument/2006/relationships/worksheet" Target="/xl/worksheets/sheet11.xml" Id="R54bd5769b8d9454f" /><Relationship Type="http://schemas.openxmlformats.org/officeDocument/2006/relationships/worksheet" Target="/xl/worksheets/sheet12.xml" Id="R33fa43ef17b64010" /><Relationship Type="http://schemas.openxmlformats.org/officeDocument/2006/relationships/worksheet" Target="/xl/worksheets/sheet13.xml" Id="R14b17d8b7e4744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52" hidden="0" customWidth="1"/>
    <x:col min="3" max="3" width="30" hidden="0" customWidth="1"/>
    <x:col min="4" max="4" width="35" hidden="0" customWidth="1"/>
  </x:cols>
  <x:sheetData>
    <x:row r="1" ht="28" customHeight="1">
      <x:c r="A1" s="4" t="str">
        <x:v>Речевая аналитика — модель пилота и экономики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Начинайте с задачи и эталонной выборки, а не с подключения всех звонков.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Шаг</x:v>
      </x:c>
      <x:c r="B4" s="16" t="str">
        <x:v>Что сделать</x:v>
      </x:c>
      <x:c r="C4" s="16" t="str">
        <x:v>Лист</x:v>
      </x:c>
      <x:c r="D4" s="16" t="str">
        <x:v>Результат</x:v>
      </x:c>
    </x:row>
    <x:row r="5">
      <x:c r="A5" s="20" t="n">
        <x:v>1</x:v>
      </x:c>
      <x:c r="B5" s="20" t="str">
        <x:v>Выбрать один процесс, где разговор должен приводить к конкретному действию.</x:v>
      </x:c>
      <x:c r="C5" s="20" t="str">
        <x:v>USE_CASE</x:v>
      </x:c>
      <x:c r="D5" s="20" t="str">
        <x:v>Проверяемая гипотеза</x:v>
      </x:c>
    </x:row>
    <x:row r="6">
      <x:c r="A6" s="20" t="n">
        <x:v>2</x:v>
      </x:c>
      <x:c r="B6" s="20" t="str">
        <x:v>Заменить синие сценарные вводы своими данными.</x:v>
      </x:c>
      <x:c r="C6" s="20" t="str">
        <x:v>INPUTS</x:v>
      </x:c>
      <x:c r="D6" s="20" t="str">
        <x:v>Экономика вашей компании</x:v>
      </x:c>
    </x:row>
    <x:row r="7">
      <x:c r="A7" s="20" t="n">
        <x:v>3</x:v>
      </x:c>
      <x:c r="B7" s="20" t="str">
        <x:v>Посчитать полную стоимость — не только цену минуты.</x:v>
      </x:c>
      <x:c r="C7" s="20" t="str">
        <x:v>ECONOMICS</x:v>
      </x:c>
      <x:c r="D7" s="20" t="str">
        <x:v>Run-rate, пилот, break-even</x:v>
      </x:c>
    </x:row>
    <x:row r="8">
      <x:c r="A8" s="20" t="n">
        <x:v>4</x:v>
      </x:c>
      <x:c r="B8" s="20" t="str">
        <x:v>Проверить 50–100 разговоров вручную и сравнить AI с эталоном.</x:v>
      </x:c>
      <x:c r="C8" s="20" t="str">
        <x:v>QA_SAMPLE</x:v>
      </x:c>
      <x:c r="D8" s="20" t="str">
        <x:v>Precision / recall / agreement</x:v>
      </x:c>
    </x:row>
    <x:row r="9">
      <x:c r="A9" s="20" t="n">
        <x:v>5</x:v>
      </x:c>
      <x:c r="B9" s="20" t="str">
        <x:v>Сравнить поставщиков и архитектуры.</x:v>
      </x:c>
      <x:c r="C9" s="20" t="str">
        <x:v>VENDORS / COMPATIBILITY</x:v>
      </x:c>
      <x:c r="D9" s="20" t="str">
        <x:v>Shortlist</x:v>
      </x:c>
    </x:row>
    <x:row r="10">
      <x:c r="A10" s="20" t="n">
        <x:v>6</x:v>
      </x:c>
      <x:c r="B10" s="20" t="str">
        <x:v>Закрыть персональные данные и безопасность до загрузки реальных записей.</x:v>
      </x:c>
      <x:c r="C10" s="20" t="str">
        <x:v>PD_SECURITY</x:v>
      </x:c>
      <x:c r="D10" s="20" t="str">
        <x:v>Правовой/ИБ gate</x:v>
      </x:c>
    </x:row>
    <x:row r="11">
      <x:c r="A11" s="20" t="n">
        <x:v>7</x:v>
      </x:c>
      <x:c r="B11" s="20" t="str">
        <x:v>Провести 30-дневный пилот на одном отделе.</x:v>
      </x:c>
      <x:c r="C11" s="20" t="str">
        <x:v>PILOT_30_DAYS</x:v>
      </x:c>
      <x:c r="D11" s="20" t="str">
        <x:v>Факт вместо обещаний</x:v>
      </x:c>
    </x:row>
    <x:row r="12">
      <x:c r="A12" s="20" t="n">
        <x:v>8</x:v>
      </x:c>
      <x:c r="B12" s="20" t="str">
        <x:v>Сравнить со сквозным примером.</x:v>
      </x:c>
      <x:c r="C12" s="20" t="str">
        <x:v>EXAMPLE_CASE</x:v>
      </x:c>
      <x:c r="D12" s="20" t="str">
        <x:v>Понимание логики</x:v>
      </x:c>
    </x:row>
    <x:row r="13">
      <x:c r="A13" s="20" t="n">
        <x:v>9</x:v>
      </x:c>
      <x:c r="B13" s="20" t="str">
        <x:v>Принять решение только по DASHBOARD.</x:v>
      </x:c>
      <x:c r="C13" s="20" t="str">
        <x:v>DASHBOARD</x:v>
      </x:c>
      <x:c r="D13" s="20" t="str">
        <x:v>GO / TEST / NO-GO</x:v>
      </x:c>
    </x:row>
    <x:row r="15" ht="44" customHeight="1">
      <x:c r="A15" s="24" t="str">
        <x:v>Ключевой принцип: система окупается не потому, что расшифровала 100% звонков, а когда найденный сигнал приводит к действию и измеримому изменению процесса.</x:v>
      </x:c>
      <x:c r="B15" s="24"/>
      <x:c r="C15" s="24"/>
      <x:c r="D15" s="24"/>
    </x:row>
  </x:sheetData>
  <x:mergeCells>
    <x:mergeCell ref="A1:H1"/>
    <x:mergeCell ref="A2:H2"/>
    <x:mergeCell ref="A15:D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0" hidden="0" customWidth="1"/>
    <x:col min="3" max="3" width="18" hidden="0" customWidth="1"/>
    <x:col min="4" max="4" width="58" hidden="0" customWidth="1"/>
  </x:cols>
  <x:sheetData>
    <x:row r="1" ht="28" customHeight="1">
      <x:c r="A1" s="4" t="str">
        <x:v>INPUTS — исходные данные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Синие значения меняются пользователем. Цены MANGO — только provider-specific пример на 25.08.2026, а не среднерыночный тариф.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Параметр</x:v>
      </x:c>
      <x:c r="B4" s="16" t="str">
        <x:v>Значение</x:v>
      </x:c>
      <x:c r="C4" s="16" t="str">
        <x:v>Ед.</x:v>
      </x:c>
      <x:c r="D4" s="16" t="str">
        <x:v>Источник / комментарий</x:v>
      </x:c>
    </x:row>
    <x:row r="5">
      <x:c r="A5" s="20" t="str">
        <x:v>Звонков в месяц</x:v>
      </x:c>
      <x:c r="B5" s="34" t="n">
        <x:v>2000</x:v>
      </x:c>
      <x:c r="C5" s="20" t="str">
        <x:v>шт</x:v>
      </x:c>
      <x:c r="D5" s="20" t="str">
        <x:v>Сценарий компании</x:v>
      </x:c>
    </x:row>
    <x:row r="6">
      <x:c r="A6" s="20" t="str">
        <x:v>Средняя длительность</x:v>
      </x:c>
      <x:c r="B6" s="34" t="n">
        <x:v>5</x:v>
      </x:c>
      <x:c r="C6" s="20" t="str">
        <x:v>мин</x:v>
      </x:c>
      <x:c r="D6" s="20" t="str">
        <x:v>Сценарий компании</x:v>
      </x:c>
    </x:row>
    <x:row r="7">
      <x:c r="A7" s="20" t="str">
        <x:v>Менеджеров/операторов</x:v>
      </x:c>
      <x:c r="B7" s="34" t="n">
        <x:v>8</x:v>
      </x:c>
      <x:c r="C7" s="20" t="str">
        <x:v>чел.</x:v>
      </x:c>
      <x:c r="D7" s="20" t="str">
        <x:v>Сценарий компании</x:v>
      </x:c>
    </x:row>
    <x:row r="8">
      <x:c r="A8" s="20" t="str">
        <x:v>Доля звонков, которые слушают вручную</x:v>
      </x:c>
      <x:c r="B8" s="35" t="n">
        <x:v>0.03</x:v>
      </x:c>
      <x:c r="C8" s="20" t="str">
        <x:v>%</x:v>
      </x:c>
      <x:c r="D8" s="20" t="str">
        <x:v>Сценарий компании</x:v>
      </x:c>
    </x:row>
    <x:row r="9">
      <x:c r="A9" s="20" t="str">
        <x:v>Минут ручной проверки одного звонка</x:v>
      </x:c>
      <x:c r="B9" s="34" t="n">
        <x:v>10</x:v>
      </x:c>
      <x:c r="C9" s="20" t="str">
        <x:v>мин</x:v>
      </x:c>
      <x:c r="D9" s="20" t="str">
        <x:v>Сценарий компании</x:v>
      </x:c>
    </x:row>
    <x:row r="10">
      <x:c r="A10" s="20" t="str">
        <x:v>Стоимость часа руководителя/QA</x:v>
      </x:c>
      <x:c r="B10" s="34" t="n">
        <x:v>700</x:v>
      </x:c>
      <x:c r="C10" s="20" t="str">
        <x:v>₽/ч</x:v>
      </x:c>
      <x:c r="D10" s="20" t="str">
        <x:v>Сценарий компании</x:v>
      </x:c>
    </x:row>
    <x:row r="11">
      <x:c r="A11" s="20" t="str">
        <x:v>Цена анализа 1 минуты</x:v>
      </x:c>
      <x:c r="B11" s="36" t="n">
        <x:v>1.5</x:v>
      </x:c>
      <x:c r="C11" s="20" t="str">
        <x:v>₽/мин</x:v>
      </x:c>
      <x:c r="D11" s="20" t="str">
        <x:v>Пример MANGO одного тарифа; проверить КП</x:v>
      </x:c>
    </x:row>
    <x:row r="12">
      <x:c r="A12" s="20" t="str">
        <x:v>Абонентская плата модуля</x:v>
      </x:c>
      <x:c r="B12" s="36" t="n">
        <x:v>1100</x:v>
      </x:c>
      <x:c r="C12" s="20" t="str">
        <x:v>₽/мес</x:v>
      </x:c>
      <x:c r="D12" s="20" t="str">
        <x:v>MANGO: 1100 ₽/мес на 25.08.2026</x:v>
      </x:c>
    </x:row>
    <x:row r="13">
      <x:c r="A13" s="20" t="str">
        <x:v>Прочая инфраструктура/хранение/API</x:v>
      </x:c>
      <x:c r="B13" s="36" t="n">
        <x:v>10000</x:v>
      </x:c>
      <x:c r="C13" s="20" t="str">
        <x:v>₽/мес</x:v>
      </x:c>
      <x:c r="D13" s="20" t="str">
        <x:v>Сценарий; CRM/хранилище/разработка</x:v>
      </x:c>
    </x:row>
    <x:row r="14">
      <x:c r="A14" s="20" t="str">
        <x:v>Разовая интеграция</x:v>
      </x:c>
      <x:c r="B14" s="36" t="n">
        <x:v>70000</x:v>
      </x:c>
      <x:c r="C14" s="20" t="str">
        <x:v>₽</x:v>
      </x:c>
      <x:c r="D14" s="20" t="str">
        <x:v>Сценарий</x:v>
      </x:c>
    </x:row>
    <x:row r="15">
      <x:c r="A15" s="20" t="str">
        <x:v>Разовая настройка критериев/QA</x:v>
      </x:c>
      <x:c r="B15" s="36" t="n">
        <x:v>30000</x:v>
      </x:c>
      <x:c r="C15" s="20" t="str">
        <x:v>₽</x:v>
      </x:c>
      <x:c r="D15" s="20" t="str">
        <x:v>Сценарий</x:v>
      </x:c>
    </x:row>
    <x:row r="16">
      <x:c r="A16" s="20" t="str">
        <x:v>Снижение ручной QA-нагрузки</x:v>
      </x:c>
      <x:c r="B16" s="35" t="n">
        <x:v>0.75</x:v>
      </x:c>
      <x:c r="C16" s="20" t="str">
        <x:v>%</x:v>
      </x:c>
      <x:c r="D16" s="20" t="str">
        <x:v>Сценарий до пилота</x:v>
      </x:c>
    </x:row>
    <x:row r="17">
      <x:c r="A17" s="20" t="str">
        <x:v>Подтверждённо восстановленных возможностей</x:v>
      </x:c>
      <x:c r="B17" s="34" t="n">
        <x:v>0</x:v>
      </x:c>
      <x:c r="C17" s="20" t="str">
        <x:v>шт/мес</x:v>
      </x:c>
      <x:c r="D17" s="20" t="str">
        <x:v>До пилота ставить 0</x:v>
      </x:c>
    </x:row>
    <x:row r="18">
      <x:c r="A18" s="20" t="str">
        <x:v>Вклад/маржа с одной восстановленной возможности</x:v>
      </x:c>
      <x:c r="B18" s="36" t="n">
        <x:v>0</x:v>
      </x:c>
      <x:c r="C18" s="20" t="str">
        <x:v>₽</x:v>
      </x:c>
      <x:c r="D18" s="20" t="str">
        <x:v>До подтверждения ставить 0</x:v>
      </x:c>
    </x:row>
    <x:row r="19">
      <x:c r="A19" s="20" t="str">
        <x:v>Сокращено повторных обращений</x:v>
      </x:c>
      <x:c r="B19" s="34" t="n">
        <x:v>0</x:v>
      </x:c>
      <x:c r="C19" s="20" t="str">
        <x:v>шт/мес</x:v>
      </x:c>
      <x:c r="D19" s="20" t="str">
        <x:v>До пилота ставить 0</x:v>
      </x:c>
    </x:row>
    <x:row r="20">
      <x:c r="A20" s="20" t="str">
        <x:v>Стоимость одного повторного контакта</x:v>
      </x:c>
      <x:c r="B20" s="36" t="n">
        <x:v>150</x:v>
      </x:c>
      <x:c r="C20" s="20" t="str">
        <x:v>₽</x:v>
      </x:c>
      <x:c r="D20" s="20" t="str">
        <x:v>Сценарий</x:v>
      </x:c>
    </x:row>
    <x:row r="21">
      <x:c r="A21" s="20" t="str">
        <x:v>GO: минимальный net effect</x:v>
      </x:c>
      <x:c r="B21" s="36" t="n">
        <x:v>30000</x:v>
      </x:c>
      <x:c r="C21" s="20" t="str">
        <x:v>₽/мес</x:v>
      </x:c>
      <x:c r="D21" s="20" t="str">
        <x:v>Внутренний порог</x:v>
      </x:c>
    </x:row>
    <x:row r="22">
      <x:c r="A22" s="20" t="str">
        <x:v>GO: максимальный payback</x:v>
      </x:c>
      <x:c r="B22" s="34" t="n">
        <x:v>12</x:v>
      </x:c>
      <x:c r="C22" s="20" t="str">
        <x:v>мес</x:v>
      </x:c>
      <x:c r="D22" s="20" t="str">
        <x:v>Внутренний порог</x:v>
      </x:c>
    </x:row>
    <x:row r="23">
      <x:c r="A23" s="20" t="str">
        <x:v>Минимальная precision по ключевому критерию</x:v>
      </x:c>
      <x:c r="B23" s="35" t="n">
        <x:v>0.9</x:v>
      </x:c>
      <x:c r="C23" s="20" t="str">
        <x:v>%</x:v>
      </x:c>
      <x:c r="D23" s="20" t="str">
        <x:v>Внутренний gate</x:v>
      </x:c>
    </x:row>
    <x:row r="24">
      <x:c r="A24" s="20" t="str">
        <x:v>Минимальная recall по ключевому критерию</x:v>
      </x:c>
      <x:c r="B24" s="35" t="n">
        <x:v>0.85</x:v>
      </x:c>
      <x:c r="C24" s="20" t="str">
        <x:v>%</x:v>
      </x:c>
      <x:c r="D24" s="20" t="str">
        <x:v>Внутренний gate</x:v>
      </x:c>
    </x:row>
    <x:row r="25">
      <x:c r="A25" s="20" t="str">
        <x:v>Минимальная точность критичных фактов</x:v>
      </x:c>
      <x:c r="B25" s="35" t="n">
        <x:v>0.95</x:v>
      </x:c>
      <x:c r="C25" s="20" t="str">
        <x:v>%</x:v>
      </x:c>
      <x:c r="D25" s="20" t="str">
        <x:v>Сумма/дата/статус — если используются</x:v>
      </x:c>
    </x:row>
    <x:row r="26">
      <x:c r="A26" s="20" t="str">
        <x:v>ПД/ИБ-контур подтверждён?</x:v>
      </x:c>
      <x:c r="B26" s="34" t="n">
        <x:v>0</x:v>
      </x:c>
      <x:c r="C26" s="20" t="str">
        <x:v>1=Да, 0=Нет</x:v>
      </x:c>
      <x:c r="D26" s="20" t="str">
        <x:v>После юридической и ИБ-проверки</x:v>
      </x:c>
    </x:row>
    <x:row r="27">
      <x:c r="A27" s="20" t="str">
        <x:v>CRM/action integration готова?</x:v>
      </x:c>
      <x:c r="B27" s="34" t="n">
        <x:v>0</x:v>
      </x:c>
      <x:c r="C27" s="20" t="str">
        <x:v>1=Да, 0=Нет</x:v>
      </x:c>
      <x:c r="D27" s="20" t="str">
        <x:v>Сигнал должен приводить к действию</x:v>
      </x:c>
    </x:row>
    <x:row r="28">
      <x:c r="A28" s="20" t="str">
        <x:v>Назначен владелец процесса?</x:v>
      </x:c>
      <x:c r="B28" s="34" t="n">
        <x:v>0</x:v>
      </x:c>
      <x:c r="C28" s="20" t="str">
        <x:v>1=Да, 0=Нет</x:v>
      </x:c>
      <x:c r="D28" s="20" t="str">
        <x:v>Руководитель, который меняет процесс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56" hidden="0" customWidth="1"/>
    <x:col min="3" max="3" width="62" hidden="0" customWidth="1"/>
  </x:cols>
  <x:sheetData>
    <x:row r="1" ht="28" customHeight="1">
      <x:c r="A1" s="4" t="str">
        <x:v>USE_CASE — задача до технологии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Один пилот = один дорогой или плохо контролируемый процесс. Не пытайтесь одновременно «улучшить всё».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Поле</x:v>
      </x:c>
      <x:c r="B4" s="16" t="str">
        <x:v>Заполнить</x:v>
      </x:c>
      <x:c r="C4" s="16" t="str">
        <x:v>Пример</x:v>
      </x:c>
    </x:row>
    <x:row r="5">
      <x:c r="A5" s="20" t="str">
        <x:v>Процесс</x:v>
      </x:c>
      <x:c r="B5" s="34" t="str"/>
      <x:c r="C5" s="20" t="str">
        <x:v>Продажа консультации после входящего звонка</x:v>
      </x:c>
    </x:row>
    <x:row r="6">
      <x:c r="A6" s="20" t="str">
        <x:v>Сигнал в разговоре</x:v>
      </x:c>
      <x:c r="B6" s="34" t="str"/>
      <x:c r="C6" s="20" t="str">
        <x:v>Клиент согласился на повторный контакт, но задача не создана</x:v>
      </x:c>
    </x:row>
    <x:row r="7">
      <x:c r="A7" s="20" t="str">
        <x:v>Автоматический критерий</x:v>
      </x:c>
      <x:c r="B7" s="34" t="str"/>
      <x:c r="C7" s="20" t="str">
        <x:v>Есть договорённость о повторном звонке / нет задачи CRM</x:v>
      </x:c>
    </x:row>
    <x:row r="8">
      <x:c r="A8" s="20" t="str">
        <x:v>Действие</x:v>
      </x:c>
      <x:c r="B8" s="34" t="str"/>
      <x:c r="C8" s="20" t="str">
        <x:v>Создать алерт руководителю и задачу менеджеру</x:v>
      </x:c>
    </x:row>
    <x:row r="9">
      <x:c r="A9" s="20" t="str">
        <x:v>Владелец</x:v>
      </x:c>
      <x:c r="B9" s="34" t="str"/>
      <x:c r="C9" s="20" t="str">
        <x:v>Руководитель продаж</x:v>
      </x:c>
    </x:row>
    <x:row r="10">
      <x:c r="A10" s="20" t="str">
        <x:v>Базовая метрика</x:v>
      </x:c>
      <x:c r="B10" s="34" t="str"/>
      <x:c r="C10" s="20" t="str">
        <x:v>Доля договорённостей без follow-up</x:v>
      </x:c>
    </x:row>
    <x:row r="11">
      <x:c r="A11" s="20" t="str">
        <x:v>Целевая метрика</x:v>
      </x:c>
      <x:c r="B11" s="34" t="str"/>
      <x:c r="C11" s="20" t="str">
        <x:v>Снизить на 50%</x:v>
      </x:c>
    </x:row>
    <x:row r="12">
      <x:c r="A12" s="20" t="str">
        <x:v>Финансовый эффект</x:v>
      </x:c>
      <x:c r="B12" s="34" t="str"/>
      <x:c r="C12" s="20" t="str">
        <x:v>Вклад с восстановленных сделок, а не вся выручка</x:v>
      </x:c>
    </x:row>
    <x:row r="13">
      <x:c r="A13" s="20" t="str">
        <x:v>Что НЕ считаем эффектом</x:v>
      </x:c>
      <x:c r="B13" s="34" t="str"/>
      <x:c r="C13" s="20" t="str">
        <x:v>Количество расшифрованных звонков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22" hidden="0" customWidth="1"/>
    <x:col min="3" max="3" width="58" hidden="0" customWidth="1"/>
  </x:cols>
  <x:sheetData>
    <x:row r="1" ht="28" customHeight="1">
      <x:c r="A1" s="4" t="str">
        <x:v>ECONOMICS — полная стоимость и эффект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По умолчанию рост продаж = 0. Пользователь добавляет только подтверждённый пилотом эффект.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Показатель</x:v>
      </x:c>
      <x:c r="B4" s="16" t="str">
        <x:v>Значение</x:v>
      </x:c>
      <x:c r="C4" s="16" t="str">
        <x:v>Логика</x:v>
      </x:c>
    </x:row>
    <x:row r="5">
      <x:c r="A5" t="str">
        <x:v>Минут разговоров / месяц</x:v>
      </x:c>
      <x:c r="B5" s="40" t="n">
        <x:f>INPUTS!B5*INPUTS!B6</x:f>
        <x:v>10000</x:v>
      </x:c>
      <x:c r="C5" t="str">
        <x:v>звонки × средняя длительность</x:v>
      </x:c>
    </x:row>
    <x:row r="6">
      <x:c r="A6" t="str">
        <x:v>Ручных QA-звонков</x:v>
      </x:c>
      <x:c r="B6" s="42" t="n">
        <x:f>INPUTS!B5*INPUTS!B8</x:f>
        <x:v>60</x:v>
      </x:c>
      <x:c r="C6" t="str">
        <x:v>звонки × текущая доля проверки</x:v>
      </x:c>
    </x:row>
    <x:row r="7">
      <x:c r="A7" t="str">
        <x:v>Ручная QA-нагрузка</x:v>
      </x:c>
      <x:c r="B7" s="44" t="n">
        <x:f>B6*INPUTS!B9/60</x:f>
        <x:v>10</x:v>
      </x:c>
      <x:c r="C7" t="str">
        <x:v>QA-звонки × минут проверки</x:v>
      </x:c>
    </x:row>
    <x:row r="8">
      <x:c r="A8" t="str">
        <x:v>Стоимость ручного QA</x:v>
      </x:c>
      <x:c r="B8" s="46" t="n">
        <x:f>B7*INPUTS!B10</x:f>
        <x:v>7000</x:v>
      </x:c>
      <x:c r="C8" t="str">
        <x:v>часы × стоимость руководителя</x:v>
      </x:c>
    </x:row>
    <x:row r="9">
      <x:c r="A9" t="str">
        <x:v>Переменная стоимость аналитики</x:v>
      </x:c>
      <x:c r="B9" s="46" t="n">
        <x:f>B5*INPUTS!B11</x:f>
        <x:v>15000</x:v>
      </x:c>
      <x:c r="C9" t="str">
        <x:v>минуты × цена/мин</x:v>
      </x:c>
    </x:row>
    <x:row r="10">
      <x:c r="A10" t="str">
        <x:v>Run-rate технологии</x:v>
      </x:c>
      <x:c r="B10" s="46" t="n">
        <x:f>B9+INPUTS!B12+INPUTS!B13</x:f>
        <x:v>26100</x:v>
      </x:c>
      <x:c r="C10" t="str">
        <x:v>аналитика + абонплата + инфраструктура</x:v>
      </x:c>
    </x:row>
    <x:row r="11">
      <x:c r="A11" t="str">
        <x:v>Разовая стоимость запуска</x:v>
      </x:c>
      <x:c r="B11" s="46" t="n">
        <x:f>INPUTS!B14+INPUTS!B15</x:f>
        <x:v>100000</x:v>
      </x:c>
      <x:c r="C11" t="str">
        <x:v>интеграция + настройка</x:v>
      </x:c>
    </x:row>
    <x:row r="12">
      <x:c r="A12" t="str">
        <x:v>Стоимость пилота первого месяца</x:v>
      </x:c>
      <x:c r="B12" s="46" t="n">
        <x:f>B10+B11</x:f>
        <x:v>126100</x:v>
      </x:c>
      <x:c r="C12" t="str">
        <x:v>run-rate + разовые</x:v>
      </x:c>
    </x:row>
    <x:row r="13">
      <x:c r="A13" t="str">
        <x:v>Экономия ручного QA</x:v>
      </x:c>
      <x:c r="B13" s="46" t="n">
        <x:f>B8*INPUTS!B16</x:f>
        <x:v>5250</x:v>
      </x:c>
      <x:c r="C13" t="str">
        <x:v>стоимость QA × % снижения</x:v>
      </x:c>
    </x:row>
    <x:row r="14">
      <x:c r="A14" t="str">
        <x:v>Вклад восстановленных возможностей</x:v>
      </x:c>
      <x:c r="B14" s="46" t="n">
        <x:f>INPUTS!B17*INPUTS!B18</x:f>
        <x:v>0</x:v>
      </x:c>
      <x:c r="C14" t="str">
        <x:v>кол-во × вклад</x:v>
      </x:c>
    </x:row>
    <x:row r="15">
      <x:c r="A15" t="str">
        <x:v>Экономия повторных контактов</x:v>
      </x:c>
      <x:c r="B15" s="46" t="n">
        <x:f>INPUTS!B19*INPUTS!B20</x:f>
        <x:v>0</x:v>
      </x:c>
      <x:c r="C15" t="str">
        <x:v>кол-во × стоимость контакта</x:v>
      </x:c>
    </x:row>
    <x:row r="16">
      <x:c r="A16" t="str">
        <x:v>Итого подтверждённый эффект</x:v>
      </x:c>
      <x:c r="B16" s="46" t="n">
        <x:f>SUM(B13:B15)</x:f>
        <x:v>5250</x:v>
      </x:c>
      <x:c r="C16" t="str">
        <x:v>сумма трёх эффектов</x:v>
      </x:c>
    </x:row>
    <x:row r="17">
      <x:c r="A17" t="str">
        <x:v>Net effect / месяц</x:v>
      </x:c>
      <x:c r="B17" s="46" t="n">
        <x:f>B16-B10</x:f>
        <x:v>-20850</x:v>
      </x:c>
      <x:c r="C17" t="str">
        <x:v>эффект - run-rate</x:v>
      </x:c>
    </x:row>
    <x:row r="18">
      <x:c r="A18" t="str">
        <x:v>Payback разовой стоимости</x:v>
      </x:c>
      <x:c r="B18" s="48" t="n">
        <x:f>IF(B17&gt;0,B11/B17,0)</x:f>
        <x:v>0</x:v>
      </x:c>
      <x:c r="C18" t="str">
        <x:v>разовые / net effect</x:v>
      </x:c>
    </x:row>
    <x:row r="19">
      <x:c r="A19" t="str">
        <x:v>Break-even восстановленных возможностей</x:v>
      </x:c>
      <x:c r="B19" s="50" t="n">
        <x:f>IF(INPUTS!B18&gt;0,MAX(0,(B10-B13-B15)/INPUTS!B18),0)</x:f>
        <x:v>0</x:v>
      </x:c>
      <x:c r="C19" t="str">
        <x:v>сколько возможностей нужно при заданном вкладе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4" hidden="0" customWidth="1"/>
    <x:col min="6" max="6" width="46" hidden="0" customWidth="1"/>
  </x:cols>
  <x:sheetData>
    <x:row r="1" ht="28" customHeight="1">
      <x:c r="A1" s="4" t="str">
        <x:v>SCENARIOS — слабый / базовый / сильный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Сценарии меняют объём, цену и подтверждённый эффект. Они не заменяют фактический пилот.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Показатель</x:v>
      </x:c>
      <x:c r="B4" s="16" t="str">
        <x:v>WEAK</x:v>
      </x:c>
      <x:c r="C4" s="16" t="str">
        <x:v>BASE</x:v>
      </x:c>
      <x:c r="D4" s="16" t="str">
        <x:v>STRONG</x:v>
      </x:c>
      <x:c r="E4" s="16" t="str">
        <x:v>Ед.</x:v>
      </x:c>
      <x:c r="F4" s="16" t="str">
        <x:v>Комментарий</x:v>
      </x:c>
      <x:c r="G4" s="16" t="str"/>
      <x:c r="H4" s="16" t="str"/>
      <x:c r="I4" s="16" t="str"/>
    </x:row>
    <x:row r="5">
      <x:c r="A5" t="str">
        <x:v>Объём звонков</x:v>
      </x:c>
      <x:c r="B5" s="28" t="n">
        <x:v>0.8</x:v>
      </x:c>
      <x:c r="C5" s="28" t="n">
        <x:v>1</x:v>
      </x:c>
      <x:c r="D5" s="28" t="n">
        <x:v>1.2</x:v>
      </x:c>
      <x:c r="E5" t="str">
        <x:v>x</x:v>
      </x:c>
      <x:c r="F5" t="str">
        <x:v>к INPUTS</x:v>
      </x:c>
    </x:row>
    <x:row r="6">
      <x:c r="A6" t="str">
        <x:v>Цена анализа</x:v>
      </x:c>
      <x:c r="B6" s="28" t="n">
        <x:v>1.2</x:v>
      </x:c>
      <x:c r="C6" s="28" t="n">
        <x:v>1</x:v>
      </x:c>
      <x:c r="D6" s="28" t="n">
        <x:v>0.9</x:v>
      </x:c>
      <x:c r="E6" t="str">
        <x:v>x</x:v>
      </x:c>
      <x:c r="F6" t="str">
        <x:v>к INPUTS</x:v>
      </x:c>
    </x:row>
    <x:row r="7">
      <x:c r="A7" t="str">
        <x:v>Подтверждённый эффект</x:v>
      </x:c>
      <x:c r="B7" s="28" t="n">
        <x:v>0.5</x:v>
      </x:c>
      <x:c r="C7" s="28" t="n">
        <x:v>1</x:v>
      </x:c>
      <x:c r="D7" s="28" t="n">
        <x:v>1.5</x:v>
      </x:c>
      <x:c r="E7" t="str">
        <x:v>x</x:v>
      </x:c>
      <x:c r="F7" t="str">
        <x:v>к эффекту INPUTS</x:v>
      </x:c>
    </x:row>
    <x:row r="8">
      <x:c r="A8" t="str">
        <x:v>Run-rate</x:v>
      </x:c>
      <x:c r="B8" s="46" t="n">
        <x:f>(INPUTS!B5*B5)*INPUTS!B6*(INPUTS!B11*B6)+INPUTS!B12+INPUTS!B13</x:f>
        <x:v>25500</x:v>
      </x:c>
      <x:c r="C8" s="46" t="n">
        <x:f>(INPUTS!B5*C5)*INPUTS!B6*(INPUTS!B11*C6)+INPUTS!B12+INPUTS!B13</x:f>
        <x:v>26100</x:v>
      </x:c>
      <x:c r="D8" s="46" t="n">
        <x:f>(INPUTS!B5*D5)*INPUTS!B6*(INPUTS!B11*D6)+INPUTS!B12+INPUTS!B13</x:f>
        <x:v>27300</x:v>
      </x:c>
      <x:c r="E8" t="str">
        <x:v>₽/мес</x:v>
      </x:c>
      <x:c r="F8" t="str">
        <x:v>формула</x:v>
      </x:c>
    </x:row>
    <x:row r="9">
      <x:c r="A9" t="str">
        <x:v>Эффект</x:v>
      </x:c>
      <x:c r="B9" s="46" t="n">
        <x:f>ECONOMICS!B16*B7</x:f>
        <x:v>2625</x:v>
      </x:c>
      <x:c r="C9" s="46" t="n">
        <x:f>ECONOMICS!B16*C7</x:f>
        <x:v>5250</x:v>
      </x:c>
      <x:c r="D9" s="46" t="n">
        <x:f>ECONOMICS!B16*D7</x:f>
        <x:v>7875</x:v>
      </x:c>
      <x:c r="E9" t="str">
        <x:v>₽/мес</x:v>
      </x:c>
      <x:c r="F9" t="str">
        <x:v>формула</x:v>
      </x:c>
    </x:row>
    <x:row r="10">
      <x:c r="A10" t="str">
        <x:v>Net effect</x:v>
      </x:c>
      <x:c r="B10" s="46" t="n">
        <x:f>B9-B8</x:f>
        <x:v>-22875</x:v>
      </x:c>
      <x:c r="C10" s="46" t="n">
        <x:f>C9-C8</x:f>
        <x:v>-20850</x:v>
      </x:c>
      <x:c r="D10" s="46" t="n">
        <x:f>D9-D8</x:f>
        <x:v>-19425</x:v>
      </x:c>
      <x:c r="E10" t="str">
        <x:v>₽/мес</x:v>
      </x:c>
      <x:c r="F10" t="str">
        <x:v>формула</x:v>
      </x:c>
    </x:row>
    <x:row r="11">
      <x:c r="A11" t="str">
        <x:v>Payback</x:v>
      </x:c>
      <x:c r="B11" s="48" t="n">
        <x:f>IF(B10&gt;0,ECONOMICS!B11/B10,0)</x:f>
        <x:v>0</x:v>
      </x:c>
      <x:c r="C11" s="48" t="n">
        <x:f>IF(C10&gt;0,ECONOMICS!B11/C10,0)</x:f>
        <x:v>0</x:v>
      </x:c>
      <x:c r="D11" s="48" t="n">
        <x:f>IF(D10&gt;0,ECONOMICS!B11/D10,0)</x:f>
        <x:v>0</x:v>
      </x:c>
      <x:c r="E11" t="str">
        <x:v>мес</x:v>
      </x:c>
      <x:c r="F11" t="str">
        <x:v>формула</x:v>
      </x:c>
    </x:row>
    <x:row r="12">
      <x:c r="A12" t="str">
        <x:v>Решение</x:v>
      </x:c>
      <x:c r="B12" t="str">
        <x:f>IF(AND(B10&gt;=INPUTS!B21,B11&gt;0,B11&lt;=INPUTS!B22),"GO",IF(B10&gt;0,"TEST","NO-GO"))</x:f>
        <x:v>NO-GO</x:v>
      </x:c>
      <x:c r="C12" t="str">
        <x:f>IF(AND(C10&gt;=INPUTS!B21,C11&gt;0,C11&lt;=INPUTS!B22),"GO",IF(C10&gt;0,"TEST","NO-GO"))</x:f>
        <x:v>NO-GO</x:v>
      </x:c>
      <x:c r="D12" t="str">
        <x:f>IF(AND(D10&gt;=INPUTS!B21,D11&gt;0,D11&lt;=INPUTS!B22),"GO",IF(D10&gt;0,"TEST","NO-GO"))</x:f>
        <x:v>NO-GO</x:v>
      </x:c>
      <x:c r="E12" t="str"/>
      <x:c r="F12" t="str">
        <x:v>по внутренним порогам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18" hidden="0" customWidth="1"/>
    <x:col min="4" max="4" width="18" hidden="0" customWidth="1"/>
    <x:col min="5" max="5" width="22" hidden="0" customWidth="1"/>
    <x:col min="6" max="6" width="42" hidden="0" customWidth="1"/>
    <x:col min="7" max="7" width="16" hidden="0" customWidth="1"/>
    <x:col min="8" max="8" width="14" hidden="0" customWidth="1"/>
    <x:col min="10" max="10" width="24" hidden="0" customWidth="1"/>
    <x:col min="11" max="11" width="18" hidden="0" customWidth="1"/>
  </x:cols>
  <x:sheetData>
    <x:row r="1" ht="28" customHeight="1">
      <x:c r="A1" s="4" t="str">
        <x:v>QA_SAMPLE — ручная проверка эталонной выборки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Сначала 50–100 разговоров. Человек создаёт эталон, затем AI сравнивается с ним.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Call ID</x:v>
      </x:c>
      <x:c r="B4" s="16" t="str">
        <x:v>Критерий</x:v>
      </x:c>
      <x:c r="C4" s="16" t="str">
        <x:v>Human: событие?</x:v>
      </x:c>
      <x:c r="D4" s="16" t="str">
        <x:v>AI: событие?</x:v>
      </x:c>
      <x:c r="E4" s="16" t="str">
        <x:v>Критичный факт точен?</x:v>
      </x:c>
      <x:c r="F4" s="16" t="str">
        <x:v>Комментарий</x:v>
      </x:c>
      <x:c r="G4" s="16" t="str">
        <x:v>TP/FP/FN/TN</x:v>
      </x:c>
      <x:c r="H4" s="16" t="str">
        <x:v>Проверено</x:v>
      </x:c>
      <x:c r="J4" s="16" t="str">
        <x:v>Метрика</x:v>
      </x:c>
      <x:c r="K4" s="16" t="str">
        <x:v>Значение</x:v>
      </x:c>
    </x:row>
    <x:row r="5">
      <x:c r="A5" s="28"/>
      <x:c r="B5" s="28"/>
      <x:c r="C5" s="28"/>
      <x:c r="D5" s="28"/>
      <x:c r="E5" s="28"/>
      <x:c r="F5" s="28"/>
      <x:c r="G5" s="28" t="str">
        <x:f>IF(OR(C5="",D5=""),"",IF(AND(C5="Да",D5="Да"),"TP",IF(AND(C5="Нет",D5="Да"),"FP",IF(AND(C5="Да",D5="Нет"),"FN","TN"))))</x:f>
      </x:c>
      <x:c r="H5" s="28"/>
      <x:c r="J5" t="str">
        <x:v>Проверено разговоров</x:v>
      </x:c>
      <x:c r="K5" t="n">
        <x:f>COUNTIF(H5:H104,"Да")</x:f>
        <x:v>0</x:v>
      </x:c>
    </x:row>
    <x:row r="6">
      <x:c r="A6" s="28"/>
      <x:c r="B6" s="28"/>
      <x:c r="C6" s="28"/>
      <x:c r="D6" s="28"/>
      <x:c r="E6" s="28"/>
      <x:c r="F6" s="28"/>
      <x:c r="G6" s="28" t="str">
        <x:f>IF(OR(C6="",D6=""),"",IF(AND(C6="Да",D6="Да"),"TP",IF(AND(C6="Нет",D6="Да"),"FP",IF(AND(C6="Да",D6="Нет"),"FN","TN"))))</x:f>
      </x:c>
      <x:c r="H6" s="28"/>
      <x:c r="J6" t="str">
        <x:v>TP</x:v>
      </x:c>
      <x:c r="K6" t="n">
        <x:f>COUNTIF(G5:G104,"TP")</x:f>
        <x:v>0</x:v>
      </x:c>
    </x:row>
    <x:row r="7">
      <x:c r="A7" s="28"/>
      <x:c r="B7" s="28"/>
      <x:c r="C7" s="28"/>
      <x:c r="D7" s="28"/>
      <x:c r="E7" s="28"/>
      <x:c r="F7" s="28"/>
      <x:c r="G7" s="28" t="str">
        <x:f>IF(OR(C7="",D7=""),"",IF(AND(C7="Да",D7="Да"),"TP",IF(AND(C7="Нет",D7="Да"),"FP",IF(AND(C7="Да",D7="Нет"),"FN","TN"))))</x:f>
      </x:c>
      <x:c r="H7" s="28"/>
      <x:c r="J7" t="str">
        <x:v>FP</x:v>
      </x:c>
      <x:c r="K7" t="n">
        <x:f>COUNTIF(G5:G104,"FP")</x:f>
        <x:v>0</x:v>
      </x:c>
    </x:row>
    <x:row r="8">
      <x:c r="A8" s="28"/>
      <x:c r="B8" s="28"/>
      <x:c r="C8" s="28"/>
      <x:c r="D8" s="28"/>
      <x:c r="E8" s="28"/>
      <x:c r="F8" s="28"/>
      <x:c r="G8" s="28" t="str">
        <x:f>IF(OR(C8="",D8=""),"",IF(AND(C8="Да",D8="Да"),"TP",IF(AND(C8="Нет",D8="Да"),"FP",IF(AND(C8="Да",D8="Нет"),"FN","TN"))))</x:f>
      </x:c>
      <x:c r="H8" s="28"/>
      <x:c r="J8" t="str">
        <x:v>FN</x:v>
      </x:c>
      <x:c r="K8" t="n">
        <x:f>COUNTIF(G5:G104,"FN")</x:f>
        <x:v>0</x:v>
      </x:c>
    </x:row>
    <x:row r="9">
      <x:c r="A9" s="28"/>
      <x:c r="B9" s="28"/>
      <x:c r="C9" s="28"/>
      <x:c r="D9" s="28"/>
      <x:c r="E9" s="28"/>
      <x:c r="F9" s="28"/>
      <x:c r="G9" s="28" t="str">
        <x:f>IF(OR(C9="",D9=""),"",IF(AND(C9="Да",D9="Да"),"TP",IF(AND(C9="Нет",D9="Да"),"FP",IF(AND(C9="Да",D9="Нет"),"FN","TN"))))</x:f>
      </x:c>
      <x:c r="H9" s="28"/>
      <x:c r="J9" t="str">
        <x:v>TN</x:v>
      </x:c>
      <x:c r="K9" t="n">
        <x:f>COUNTIF(G5:G104,"TN")</x:f>
        <x:v>0</x:v>
      </x:c>
    </x:row>
    <x:row r="10">
      <x:c r="A10" s="28"/>
      <x:c r="B10" s="28"/>
      <x:c r="C10" s="28"/>
      <x:c r="D10" s="28"/>
      <x:c r="E10" s="28"/>
      <x:c r="F10" s="28"/>
      <x:c r="G10" s="28" t="str">
        <x:f>IF(OR(C10="",D10=""),"",IF(AND(C10="Да",D10="Да"),"TP",IF(AND(C10="Нет",D10="Да"),"FP",IF(AND(C10="Да",D10="Нет"),"FN","TN"))))</x:f>
      </x:c>
      <x:c r="H10" s="28"/>
      <x:c r="J10" t="str">
        <x:v>Precision</x:v>
      </x:c>
      <x:c r="K10" s="52" t="n">
        <x:f>IFERROR(K6/(K6+K7),0)</x:f>
        <x:v>0</x:v>
      </x:c>
    </x:row>
    <x:row r="11">
      <x:c r="A11" s="28"/>
      <x:c r="B11" s="28"/>
      <x:c r="C11" s="28"/>
      <x:c r="D11" s="28"/>
      <x:c r="E11" s="28"/>
      <x:c r="F11" s="28"/>
      <x:c r="G11" s="28" t="str">
        <x:f>IF(OR(C11="",D11=""),"",IF(AND(C11="Да",D11="Да"),"TP",IF(AND(C11="Нет",D11="Да"),"FP",IF(AND(C11="Да",D11="Нет"),"FN","TN"))))</x:f>
      </x:c>
      <x:c r="H11" s="28"/>
      <x:c r="J11" t="str">
        <x:v>Recall</x:v>
      </x:c>
      <x:c r="K11" s="52" t="n">
        <x:f>IFERROR(K6/(K6+K8),0)</x:f>
        <x:v>0</x:v>
      </x:c>
    </x:row>
    <x:row r="12">
      <x:c r="A12" s="28"/>
      <x:c r="B12" s="28"/>
      <x:c r="C12" s="28"/>
      <x:c r="D12" s="28"/>
      <x:c r="E12" s="28"/>
      <x:c r="F12" s="28"/>
      <x:c r="G12" s="28" t="str">
        <x:f>IF(OR(C12="",D12=""),"",IF(AND(C12="Да",D12="Да"),"TP",IF(AND(C12="Нет",D12="Да"),"FP",IF(AND(C12="Да",D12="Нет"),"FN","TN"))))</x:f>
      </x:c>
      <x:c r="H12" s="28"/>
    </x:row>
    <x:row r="13">
      <x:c r="A13" s="28"/>
      <x:c r="B13" s="28"/>
      <x:c r="C13" s="28"/>
      <x:c r="D13" s="28"/>
      <x:c r="E13" s="28"/>
      <x:c r="F13" s="28"/>
      <x:c r="G13" s="28" t="str">
        <x:f>IF(OR(C13="",D13=""),"",IF(AND(C13="Да",D13="Да"),"TP",IF(AND(C13="Нет",D13="Да"),"FP",IF(AND(C13="Да",D13="Нет"),"FN","TN"))))</x:f>
      </x:c>
      <x:c r="H13" s="28"/>
      <x:c r="J13" s="16" t="str">
        <x:v>Критичные факты</x:v>
      </x:c>
      <x:c r="K13" s="16" t="str">
        <x:v>Значение</x:v>
      </x:c>
    </x:row>
    <x:row r="14">
      <x:c r="A14" s="28"/>
      <x:c r="B14" s="28"/>
      <x:c r="C14" s="28"/>
      <x:c r="D14" s="28"/>
      <x:c r="E14" s="28"/>
      <x:c r="F14" s="28"/>
      <x:c r="G14" s="28" t="str">
        <x:f>IF(OR(C14="",D14=""),"",IF(AND(C14="Да",D14="Да"),"TP",IF(AND(C14="Нет",D14="Да"),"FP",IF(AND(C14="Да",D14="Нет"),"FN","TN"))))</x:f>
      </x:c>
      <x:c r="H14" s="28"/>
      <x:c r="J14" t="str">
        <x:v>Проверено</x:v>
      </x:c>
      <x:c r="K14" t="n">
        <x:f>COUNTIF(E5:E104,"&lt;&gt;")</x:f>
        <x:v>0</x:v>
      </x:c>
    </x:row>
    <x:row r="15">
      <x:c r="A15" s="28"/>
      <x:c r="B15" s="28"/>
      <x:c r="C15" s="28"/>
      <x:c r="D15" s="28"/>
      <x:c r="E15" s="28"/>
      <x:c r="F15" s="28"/>
      <x:c r="G15" s="28" t="str">
        <x:f>IF(OR(C15="",D15=""),"",IF(AND(C15="Да",D15="Да"),"TP",IF(AND(C15="Нет",D15="Да"),"FP",IF(AND(C15="Да",D15="Нет"),"FN","TN"))))</x:f>
      </x:c>
      <x:c r="H15" s="28"/>
      <x:c r="J15" t="str">
        <x:v>Точность</x:v>
      </x:c>
      <x:c r="K15" s="52" t="n">
        <x:f>IFERROR(COUNTIF(E5:E104,"Да")/K14,0)</x:f>
        <x:v>0</x:v>
      </x:c>
    </x:row>
    <x:row r="16">
      <x:c r="A16" s="28"/>
      <x:c r="B16" s="28"/>
      <x:c r="C16" s="28"/>
      <x:c r="D16" s="28"/>
      <x:c r="E16" s="28"/>
      <x:c r="F16" s="28"/>
      <x:c r="G16" s="28" t="str">
        <x:f>IF(OR(C16="",D16=""),"",IF(AND(C16="Да",D16="Да"),"TP",IF(AND(C16="Нет",D16="Да"),"FP",IF(AND(C16="Да",D16="Нет"),"FN","TN"))))</x:f>
      </x:c>
      <x:c r="H16" s="28"/>
    </x:row>
    <x:row r="17">
      <x:c r="A17" s="28"/>
      <x:c r="B17" s="28"/>
      <x:c r="C17" s="28"/>
      <x:c r="D17" s="28"/>
      <x:c r="E17" s="28"/>
      <x:c r="F17" s="28"/>
      <x:c r="G17" s="28" t="str">
        <x:f>IF(OR(C17="",D17=""),"",IF(AND(C17="Да",D17="Да"),"TP",IF(AND(C17="Нет",D17="Да"),"FP",IF(AND(C17="Да",D17="Нет"),"FN","TN"))))</x:f>
      </x:c>
      <x:c r="H17" s="28"/>
    </x:row>
    <x:row r="18">
      <x:c r="A18" s="28"/>
      <x:c r="B18" s="28"/>
      <x:c r="C18" s="28"/>
      <x:c r="D18" s="28"/>
      <x:c r="E18" s="28"/>
      <x:c r="F18" s="28"/>
      <x:c r="G18" s="28" t="str">
        <x:f>IF(OR(C18="",D18=""),"",IF(AND(C18="Да",D18="Да"),"TP",IF(AND(C18="Нет",D18="Да"),"FP",IF(AND(C18="Да",D18="Нет"),"FN","TN"))))</x:f>
      </x:c>
      <x:c r="H18" s="28"/>
    </x:row>
    <x:row r="19">
      <x:c r="A19" s="28"/>
      <x:c r="B19" s="28"/>
      <x:c r="C19" s="28"/>
      <x:c r="D19" s="28"/>
      <x:c r="E19" s="28"/>
      <x:c r="F19" s="28"/>
      <x:c r="G19" s="28" t="str">
        <x:f>IF(OR(C19="",D19=""),"",IF(AND(C19="Да",D19="Да"),"TP",IF(AND(C19="Нет",D19="Да"),"FP",IF(AND(C19="Да",D19="Нет"),"FN","TN"))))</x:f>
      </x:c>
      <x:c r="H19" s="28"/>
    </x:row>
    <x:row r="20">
      <x:c r="A20" s="28"/>
      <x:c r="B20" s="28"/>
      <x:c r="C20" s="28"/>
      <x:c r="D20" s="28"/>
      <x:c r="E20" s="28"/>
      <x:c r="F20" s="28"/>
      <x:c r="G20" s="28" t="str">
        <x:f>IF(OR(C20="",D20=""),"",IF(AND(C20="Да",D20="Да"),"TP",IF(AND(C20="Нет",D20="Да"),"FP",IF(AND(C20="Да",D20="Нет"),"FN","TN"))))</x:f>
      </x:c>
      <x:c r="H20" s="28"/>
    </x:row>
    <x:row r="21">
      <x:c r="A21" s="28"/>
      <x:c r="B21" s="28"/>
      <x:c r="C21" s="28"/>
      <x:c r="D21" s="28"/>
      <x:c r="E21" s="28"/>
      <x:c r="F21" s="28"/>
      <x:c r="G21" s="28" t="str">
        <x:f>IF(OR(C21="",D21=""),"",IF(AND(C21="Да",D21="Да"),"TP",IF(AND(C21="Нет",D21="Да"),"FP",IF(AND(C21="Да",D21="Нет"),"FN","TN"))))</x:f>
      </x:c>
      <x:c r="H21" s="28"/>
    </x:row>
    <x:row r="22">
      <x:c r="A22" s="28"/>
      <x:c r="B22" s="28"/>
      <x:c r="C22" s="28"/>
      <x:c r="D22" s="28"/>
      <x:c r="E22" s="28"/>
      <x:c r="F22" s="28"/>
      <x:c r="G22" s="28" t="str">
        <x:f>IF(OR(C22="",D22=""),"",IF(AND(C22="Да",D22="Да"),"TP",IF(AND(C22="Нет",D22="Да"),"FP",IF(AND(C22="Да",D22="Нет"),"FN","TN"))))</x:f>
      </x:c>
      <x:c r="H22" s="28"/>
    </x:row>
    <x:row r="23">
      <x:c r="A23" s="28"/>
      <x:c r="B23" s="28"/>
      <x:c r="C23" s="28"/>
      <x:c r="D23" s="28"/>
      <x:c r="E23" s="28"/>
      <x:c r="F23" s="28"/>
      <x:c r="G23" s="28" t="str">
        <x:f>IF(OR(C23="",D23=""),"",IF(AND(C23="Да",D23="Да"),"TP",IF(AND(C23="Нет",D23="Да"),"FP",IF(AND(C23="Да",D23="Нет"),"FN","TN"))))</x:f>
      </x:c>
      <x:c r="H23" s="28"/>
    </x:row>
    <x:row r="24">
      <x:c r="A24" s="28"/>
      <x:c r="B24" s="28"/>
      <x:c r="C24" s="28"/>
      <x:c r="D24" s="28"/>
      <x:c r="E24" s="28"/>
      <x:c r="F24" s="28"/>
      <x:c r="G24" s="28" t="str">
        <x:f>IF(OR(C24="",D24=""),"",IF(AND(C24="Да",D24="Да"),"TP",IF(AND(C24="Нет",D24="Да"),"FP",IF(AND(C24="Да",D24="Нет"),"FN","TN"))))</x:f>
      </x:c>
      <x:c r="H24" s="28"/>
    </x:row>
    <x:row r="25">
      <x:c r="A25" s="28"/>
      <x:c r="B25" s="28"/>
      <x:c r="C25" s="28"/>
      <x:c r="D25" s="28"/>
      <x:c r="E25" s="28"/>
      <x:c r="F25" s="28"/>
      <x:c r="G25" s="28" t="str">
        <x:f>IF(OR(C25="",D25=""),"",IF(AND(C25="Да",D25="Да"),"TP",IF(AND(C25="Нет",D25="Да"),"FP",IF(AND(C25="Да",D25="Нет"),"FN","TN"))))</x:f>
      </x:c>
      <x:c r="H25" s="28"/>
    </x:row>
    <x:row r="26">
      <x:c r="A26" s="28"/>
      <x:c r="B26" s="28"/>
      <x:c r="C26" s="28"/>
      <x:c r="D26" s="28"/>
      <x:c r="E26" s="28"/>
      <x:c r="F26" s="28"/>
      <x:c r="G26" s="28" t="str">
        <x:f>IF(OR(C26="",D26=""),"",IF(AND(C26="Да",D26="Да"),"TP",IF(AND(C26="Нет",D26="Да"),"FP",IF(AND(C26="Да",D26="Нет"),"FN","TN"))))</x:f>
      </x:c>
      <x:c r="H26" s="28"/>
    </x:row>
    <x:row r="27">
      <x:c r="A27" s="28"/>
      <x:c r="B27" s="28"/>
      <x:c r="C27" s="28"/>
      <x:c r="D27" s="28"/>
      <x:c r="E27" s="28"/>
      <x:c r="F27" s="28"/>
      <x:c r="G27" s="28" t="str">
        <x:f>IF(OR(C27="",D27=""),"",IF(AND(C27="Да",D27="Да"),"TP",IF(AND(C27="Нет",D27="Да"),"FP",IF(AND(C27="Да",D27="Нет"),"FN","TN"))))</x:f>
      </x:c>
      <x:c r="H27" s="28"/>
    </x:row>
    <x:row r="28">
      <x:c r="A28" s="28"/>
      <x:c r="B28" s="28"/>
      <x:c r="C28" s="28"/>
      <x:c r="D28" s="28"/>
      <x:c r="E28" s="28"/>
      <x:c r="F28" s="28"/>
      <x:c r="G28" s="28" t="str">
        <x:f>IF(OR(C28="",D28=""),"",IF(AND(C28="Да",D28="Да"),"TP",IF(AND(C28="Нет",D28="Да"),"FP",IF(AND(C28="Да",D28="Нет"),"FN","TN"))))</x:f>
      </x:c>
      <x:c r="H28" s="28"/>
    </x:row>
    <x:row r="29">
      <x:c r="A29" s="28"/>
      <x:c r="B29" s="28"/>
      <x:c r="C29" s="28"/>
      <x:c r="D29" s="28"/>
      <x:c r="E29" s="28"/>
      <x:c r="F29" s="28"/>
      <x:c r="G29" s="28" t="str">
        <x:f>IF(OR(C29="",D29=""),"",IF(AND(C29="Да",D29="Да"),"TP",IF(AND(C29="Нет",D29="Да"),"FP",IF(AND(C29="Да",D29="Нет"),"FN","TN"))))</x:f>
      </x:c>
      <x:c r="H29" s="28"/>
    </x:row>
    <x:row r="30">
      <x:c r="A30" s="28"/>
      <x:c r="B30" s="28"/>
      <x:c r="C30" s="28"/>
      <x:c r="D30" s="28"/>
      <x:c r="E30" s="28"/>
      <x:c r="F30" s="28"/>
      <x:c r="G30" s="28" t="str">
        <x:f>IF(OR(C30="",D30=""),"",IF(AND(C30="Да",D30="Да"),"TP",IF(AND(C30="Нет",D30="Да"),"FP",IF(AND(C30="Да",D30="Нет"),"FN","TN"))))</x:f>
      </x:c>
      <x:c r="H30" s="28"/>
    </x:row>
    <x:row r="31">
      <x:c r="A31" s="28"/>
      <x:c r="B31" s="28"/>
      <x:c r="C31" s="28"/>
      <x:c r="D31" s="28"/>
      <x:c r="E31" s="28"/>
      <x:c r="F31" s="28"/>
      <x:c r="G31" s="28" t="str">
        <x:f>IF(OR(C31="",D31=""),"",IF(AND(C31="Да",D31="Да"),"TP",IF(AND(C31="Нет",D31="Да"),"FP",IF(AND(C31="Да",D31="Нет"),"FN","TN"))))</x:f>
      </x:c>
      <x:c r="H31" s="28"/>
    </x:row>
    <x:row r="32">
      <x:c r="A32" s="28"/>
      <x:c r="B32" s="28"/>
      <x:c r="C32" s="28"/>
      <x:c r="D32" s="28"/>
      <x:c r="E32" s="28"/>
      <x:c r="F32" s="28"/>
      <x:c r="G32" s="28" t="str">
        <x:f>IF(OR(C32="",D32=""),"",IF(AND(C32="Да",D32="Да"),"TP",IF(AND(C32="Нет",D32="Да"),"FP",IF(AND(C32="Да",D32="Нет"),"FN","TN"))))</x:f>
      </x:c>
      <x:c r="H32" s="28"/>
    </x:row>
    <x:row r="33">
      <x:c r="A33" s="28"/>
      <x:c r="B33" s="28"/>
      <x:c r="C33" s="28"/>
      <x:c r="D33" s="28"/>
      <x:c r="E33" s="28"/>
      <x:c r="F33" s="28"/>
      <x:c r="G33" s="28" t="str">
        <x:f>IF(OR(C33="",D33=""),"",IF(AND(C33="Да",D33="Да"),"TP",IF(AND(C33="Нет",D33="Да"),"FP",IF(AND(C33="Да",D33="Нет"),"FN","TN"))))</x:f>
      </x:c>
      <x:c r="H33" s="28"/>
    </x:row>
    <x:row r="34">
      <x:c r="A34" s="28"/>
      <x:c r="B34" s="28"/>
      <x:c r="C34" s="28"/>
      <x:c r="D34" s="28"/>
      <x:c r="E34" s="28"/>
      <x:c r="F34" s="28"/>
      <x:c r="G34" s="28" t="str">
        <x:f>IF(OR(C34="",D34=""),"",IF(AND(C34="Да",D34="Да"),"TP",IF(AND(C34="Нет",D34="Да"),"FP",IF(AND(C34="Да",D34="Нет"),"FN","TN"))))</x:f>
      </x:c>
      <x:c r="H34" s="28"/>
    </x:row>
    <x:row r="35">
      <x:c r="A35" s="28"/>
      <x:c r="B35" s="28"/>
      <x:c r="C35" s="28"/>
      <x:c r="D35" s="28"/>
      <x:c r="E35" s="28"/>
      <x:c r="F35" s="28"/>
      <x:c r="G35" s="28" t="str">
        <x:f>IF(OR(C35="",D35=""),"",IF(AND(C35="Да",D35="Да"),"TP",IF(AND(C35="Нет",D35="Да"),"FP",IF(AND(C35="Да",D35="Нет"),"FN","TN"))))</x:f>
      </x:c>
      <x:c r="H35" s="28"/>
    </x:row>
    <x:row r="36">
      <x:c r="A36" s="28"/>
      <x:c r="B36" s="28"/>
      <x:c r="C36" s="28"/>
      <x:c r="D36" s="28"/>
      <x:c r="E36" s="28"/>
      <x:c r="F36" s="28"/>
      <x:c r="G36" s="28" t="str">
        <x:f>IF(OR(C36="",D36=""),"",IF(AND(C36="Да",D36="Да"),"TP",IF(AND(C36="Нет",D36="Да"),"FP",IF(AND(C36="Да",D36="Нет"),"FN","TN"))))</x:f>
      </x:c>
      <x:c r="H36" s="28"/>
    </x:row>
    <x:row r="37">
      <x:c r="A37" s="28"/>
      <x:c r="B37" s="28"/>
      <x:c r="C37" s="28"/>
      <x:c r="D37" s="28"/>
      <x:c r="E37" s="28"/>
      <x:c r="F37" s="28"/>
      <x:c r="G37" s="28" t="str">
        <x:f>IF(OR(C37="",D37=""),"",IF(AND(C37="Да",D37="Да"),"TP",IF(AND(C37="Нет",D37="Да"),"FP",IF(AND(C37="Да",D37="Нет"),"FN","TN"))))</x:f>
      </x:c>
      <x:c r="H37" s="28"/>
    </x:row>
    <x:row r="38">
      <x:c r="A38" s="28"/>
      <x:c r="B38" s="28"/>
      <x:c r="C38" s="28"/>
      <x:c r="D38" s="28"/>
      <x:c r="E38" s="28"/>
      <x:c r="F38" s="28"/>
      <x:c r="G38" s="28" t="str">
        <x:f>IF(OR(C38="",D38=""),"",IF(AND(C38="Да",D38="Да"),"TP",IF(AND(C38="Нет",D38="Да"),"FP",IF(AND(C38="Да",D38="Нет"),"FN","TN"))))</x:f>
      </x:c>
      <x:c r="H38" s="28"/>
    </x:row>
    <x:row r="39">
      <x:c r="A39" s="28"/>
      <x:c r="B39" s="28"/>
      <x:c r="C39" s="28"/>
      <x:c r="D39" s="28"/>
      <x:c r="E39" s="28"/>
      <x:c r="F39" s="28"/>
      <x:c r="G39" s="28" t="str">
        <x:f>IF(OR(C39="",D39=""),"",IF(AND(C39="Да",D39="Да"),"TP",IF(AND(C39="Нет",D39="Да"),"FP",IF(AND(C39="Да",D39="Нет"),"FN","TN"))))</x:f>
      </x:c>
      <x:c r="H39" s="28"/>
    </x:row>
    <x:row r="40">
      <x:c r="A40" s="28"/>
      <x:c r="B40" s="28"/>
      <x:c r="C40" s="28"/>
      <x:c r="D40" s="28"/>
      <x:c r="E40" s="28"/>
      <x:c r="F40" s="28"/>
      <x:c r="G40" s="28" t="str">
        <x:f>IF(OR(C40="",D40=""),"",IF(AND(C40="Да",D40="Да"),"TP",IF(AND(C40="Нет",D40="Да"),"FP",IF(AND(C40="Да",D40="Нет"),"FN","TN"))))</x:f>
      </x:c>
      <x:c r="H40" s="28"/>
    </x:row>
    <x:row r="41">
      <x:c r="A41" s="28"/>
      <x:c r="B41" s="28"/>
      <x:c r="C41" s="28"/>
      <x:c r="D41" s="28"/>
      <x:c r="E41" s="28"/>
      <x:c r="F41" s="28"/>
      <x:c r="G41" s="28" t="str">
        <x:f>IF(OR(C41="",D41=""),"",IF(AND(C41="Да",D41="Да"),"TP",IF(AND(C41="Нет",D41="Да"),"FP",IF(AND(C41="Да",D41="Нет"),"FN","TN"))))</x:f>
      </x:c>
      <x:c r="H41" s="28"/>
    </x:row>
    <x:row r="42">
      <x:c r="A42" s="28"/>
      <x:c r="B42" s="28"/>
      <x:c r="C42" s="28"/>
      <x:c r="D42" s="28"/>
      <x:c r="E42" s="28"/>
      <x:c r="F42" s="28"/>
      <x:c r="G42" s="28" t="str">
        <x:f>IF(OR(C42="",D42=""),"",IF(AND(C42="Да",D42="Да"),"TP",IF(AND(C42="Нет",D42="Да"),"FP",IF(AND(C42="Да",D42="Нет"),"FN","TN"))))</x:f>
      </x:c>
      <x:c r="H42" s="28"/>
    </x:row>
    <x:row r="43">
      <x:c r="A43" s="28"/>
      <x:c r="B43" s="28"/>
      <x:c r="C43" s="28"/>
      <x:c r="D43" s="28"/>
      <x:c r="E43" s="28"/>
      <x:c r="F43" s="28"/>
      <x:c r="G43" s="28" t="str">
        <x:f>IF(OR(C43="",D43=""),"",IF(AND(C43="Да",D43="Да"),"TP",IF(AND(C43="Нет",D43="Да"),"FP",IF(AND(C43="Да",D43="Нет"),"FN","TN"))))</x:f>
      </x:c>
      <x:c r="H43" s="28"/>
    </x:row>
    <x:row r="44">
      <x:c r="A44" s="28"/>
      <x:c r="B44" s="28"/>
      <x:c r="C44" s="28"/>
      <x:c r="D44" s="28"/>
      <x:c r="E44" s="28"/>
      <x:c r="F44" s="28"/>
      <x:c r="G44" s="28" t="str">
        <x:f>IF(OR(C44="",D44=""),"",IF(AND(C44="Да",D44="Да"),"TP",IF(AND(C44="Нет",D44="Да"),"FP",IF(AND(C44="Да",D44="Нет"),"FN","TN"))))</x:f>
      </x:c>
      <x:c r="H44" s="28"/>
    </x:row>
    <x:row r="45">
      <x:c r="A45" s="28"/>
      <x:c r="B45" s="28"/>
      <x:c r="C45" s="28"/>
      <x:c r="D45" s="28"/>
      <x:c r="E45" s="28"/>
      <x:c r="F45" s="28"/>
      <x:c r="G45" s="28" t="str">
        <x:f>IF(OR(C45="",D45=""),"",IF(AND(C45="Да",D45="Да"),"TP",IF(AND(C45="Нет",D45="Да"),"FP",IF(AND(C45="Да",D45="Нет"),"FN","TN"))))</x:f>
      </x:c>
      <x:c r="H45" s="28"/>
    </x:row>
    <x:row r="46">
      <x:c r="A46" s="28"/>
      <x:c r="B46" s="28"/>
      <x:c r="C46" s="28"/>
      <x:c r="D46" s="28"/>
      <x:c r="E46" s="28"/>
      <x:c r="F46" s="28"/>
      <x:c r="G46" s="28" t="str">
        <x:f>IF(OR(C46="",D46=""),"",IF(AND(C46="Да",D46="Да"),"TP",IF(AND(C46="Нет",D46="Да"),"FP",IF(AND(C46="Да",D46="Нет"),"FN","TN"))))</x:f>
      </x:c>
      <x:c r="H46" s="28"/>
    </x:row>
    <x:row r="47">
      <x:c r="A47" s="28"/>
      <x:c r="B47" s="28"/>
      <x:c r="C47" s="28"/>
      <x:c r="D47" s="28"/>
      <x:c r="E47" s="28"/>
      <x:c r="F47" s="28"/>
      <x:c r="G47" s="28" t="str">
        <x:f>IF(OR(C47="",D47=""),"",IF(AND(C47="Да",D47="Да"),"TP",IF(AND(C47="Нет",D47="Да"),"FP",IF(AND(C47="Да",D47="Нет"),"FN","TN"))))</x:f>
      </x:c>
      <x:c r="H47" s="28"/>
    </x:row>
    <x:row r="48">
      <x:c r="A48" s="28"/>
      <x:c r="B48" s="28"/>
      <x:c r="C48" s="28"/>
      <x:c r="D48" s="28"/>
      <x:c r="E48" s="28"/>
      <x:c r="F48" s="28"/>
      <x:c r="G48" s="28" t="str">
        <x:f>IF(OR(C48="",D48=""),"",IF(AND(C48="Да",D48="Да"),"TP",IF(AND(C48="Нет",D48="Да"),"FP",IF(AND(C48="Да",D48="Нет"),"FN","TN"))))</x:f>
      </x:c>
      <x:c r="H48" s="28"/>
    </x:row>
    <x:row r="49">
      <x:c r="A49" s="28"/>
      <x:c r="B49" s="28"/>
      <x:c r="C49" s="28"/>
      <x:c r="D49" s="28"/>
      <x:c r="E49" s="28"/>
      <x:c r="F49" s="28"/>
      <x:c r="G49" s="28" t="str">
        <x:f>IF(OR(C49="",D49=""),"",IF(AND(C49="Да",D49="Да"),"TP",IF(AND(C49="Нет",D49="Да"),"FP",IF(AND(C49="Да",D49="Нет"),"FN","TN"))))</x:f>
      </x:c>
      <x:c r="H49" s="28"/>
    </x:row>
    <x:row r="50">
      <x:c r="A50" s="28"/>
      <x:c r="B50" s="28"/>
      <x:c r="C50" s="28"/>
      <x:c r="D50" s="28"/>
      <x:c r="E50" s="28"/>
      <x:c r="F50" s="28"/>
      <x:c r="G50" s="28" t="str">
        <x:f>IF(OR(C50="",D50=""),"",IF(AND(C50="Да",D50="Да"),"TP",IF(AND(C50="Нет",D50="Да"),"FP",IF(AND(C50="Да",D50="Нет"),"FN","TN"))))</x:f>
      </x:c>
      <x:c r="H50" s="28"/>
    </x:row>
    <x:row r="51">
      <x:c r="A51" s="28"/>
      <x:c r="B51" s="28"/>
      <x:c r="C51" s="28"/>
      <x:c r="D51" s="28"/>
      <x:c r="E51" s="28"/>
      <x:c r="F51" s="28"/>
      <x:c r="G51" s="28" t="str">
        <x:f>IF(OR(C51="",D51=""),"",IF(AND(C51="Да",D51="Да"),"TP",IF(AND(C51="Нет",D51="Да"),"FP",IF(AND(C51="Да",D51="Нет"),"FN","TN"))))</x:f>
      </x:c>
      <x:c r="H51" s="28"/>
    </x:row>
    <x:row r="52">
      <x:c r="A52" s="28"/>
      <x:c r="B52" s="28"/>
      <x:c r="C52" s="28"/>
      <x:c r="D52" s="28"/>
      <x:c r="E52" s="28"/>
      <x:c r="F52" s="28"/>
      <x:c r="G52" s="28" t="str">
        <x:f>IF(OR(C52="",D52=""),"",IF(AND(C52="Да",D52="Да"),"TP",IF(AND(C52="Нет",D52="Да"),"FP",IF(AND(C52="Да",D52="Нет"),"FN","TN"))))</x:f>
      </x:c>
      <x:c r="H52" s="28"/>
    </x:row>
    <x:row r="53">
      <x:c r="A53" s="28"/>
      <x:c r="B53" s="28"/>
      <x:c r="C53" s="28"/>
      <x:c r="D53" s="28"/>
      <x:c r="E53" s="28"/>
      <x:c r="F53" s="28"/>
      <x:c r="G53" s="28" t="str">
        <x:f>IF(OR(C53="",D53=""),"",IF(AND(C53="Да",D53="Да"),"TP",IF(AND(C53="Нет",D53="Да"),"FP",IF(AND(C53="Да",D53="Нет"),"FN","TN"))))</x:f>
      </x:c>
      <x:c r="H53" s="28"/>
    </x:row>
    <x:row r="54">
      <x:c r="A54" s="28"/>
      <x:c r="B54" s="28"/>
      <x:c r="C54" s="28"/>
      <x:c r="D54" s="28"/>
      <x:c r="E54" s="28"/>
      <x:c r="F54" s="28"/>
      <x:c r="G54" s="28" t="str">
        <x:f>IF(OR(C54="",D54=""),"",IF(AND(C54="Да",D54="Да"),"TP",IF(AND(C54="Нет",D54="Да"),"FP",IF(AND(C54="Да",D54="Нет"),"FN","TN"))))</x:f>
      </x:c>
      <x:c r="H54" s="28"/>
    </x:row>
    <x:row r="55">
      <x:c r="A55" s="28"/>
      <x:c r="B55" s="28"/>
      <x:c r="C55" s="28"/>
      <x:c r="D55" s="28"/>
      <x:c r="E55" s="28"/>
      <x:c r="F55" s="28"/>
      <x:c r="G55" s="28" t="str">
        <x:f>IF(OR(C55="",D55=""),"",IF(AND(C55="Да",D55="Да"),"TP",IF(AND(C55="Нет",D55="Да"),"FP",IF(AND(C55="Да",D55="Нет"),"FN","TN"))))</x:f>
      </x:c>
      <x:c r="H55" s="28"/>
    </x:row>
    <x:row r="56">
      <x:c r="A56" s="28"/>
      <x:c r="B56" s="28"/>
      <x:c r="C56" s="28"/>
      <x:c r="D56" s="28"/>
      <x:c r="E56" s="28"/>
      <x:c r="F56" s="28"/>
      <x:c r="G56" s="28" t="str">
        <x:f>IF(OR(C56="",D56=""),"",IF(AND(C56="Да",D56="Да"),"TP",IF(AND(C56="Нет",D56="Да"),"FP",IF(AND(C56="Да",D56="Нет"),"FN","TN"))))</x:f>
      </x:c>
      <x:c r="H56" s="28"/>
    </x:row>
    <x:row r="57">
      <x:c r="A57" s="28"/>
      <x:c r="B57" s="28"/>
      <x:c r="C57" s="28"/>
      <x:c r="D57" s="28"/>
      <x:c r="E57" s="28"/>
      <x:c r="F57" s="28"/>
      <x:c r="G57" s="28" t="str">
        <x:f>IF(OR(C57="",D57=""),"",IF(AND(C57="Да",D57="Да"),"TP",IF(AND(C57="Нет",D57="Да"),"FP",IF(AND(C57="Да",D57="Нет"),"FN","TN"))))</x:f>
      </x:c>
      <x:c r="H57" s="28"/>
    </x:row>
    <x:row r="58">
      <x:c r="A58" s="28"/>
      <x:c r="B58" s="28"/>
      <x:c r="C58" s="28"/>
      <x:c r="D58" s="28"/>
      <x:c r="E58" s="28"/>
      <x:c r="F58" s="28"/>
      <x:c r="G58" s="28" t="str">
        <x:f>IF(OR(C58="",D58=""),"",IF(AND(C58="Да",D58="Да"),"TP",IF(AND(C58="Нет",D58="Да"),"FP",IF(AND(C58="Да",D58="Нет"),"FN","TN"))))</x:f>
      </x:c>
      <x:c r="H58" s="28"/>
    </x:row>
    <x:row r="59">
      <x:c r="A59" s="28"/>
      <x:c r="B59" s="28"/>
      <x:c r="C59" s="28"/>
      <x:c r="D59" s="28"/>
      <x:c r="E59" s="28"/>
      <x:c r="F59" s="28"/>
      <x:c r="G59" s="28" t="str">
        <x:f>IF(OR(C59="",D59=""),"",IF(AND(C59="Да",D59="Да"),"TP",IF(AND(C59="Нет",D59="Да"),"FP",IF(AND(C59="Да",D59="Нет"),"FN","TN"))))</x:f>
      </x:c>
      <x:c r="H59" s="28"/>
    </x:row>
    <x:row r="60">
      <x:c r="A60" s="28"/>
      <x:c r="B60" s="28"/>
      <x:c r="C60" s="28"/>
      <x:c r="D60" s="28"/>
      <x:c r="E60" s="28"/>
      <x:c r="F60" s="28"/>
      <x:c r="G60" s="28" t="str">
        <x:f>IF(OR(C60="",D60=""),"",IF(AND(C60="Да",D60="Да"),"TP",IF(AND(C60="Нет",D60="Да"),"FP",IF(AND(C60="Да",D60="Нет"),"FN","TN"))))</x:f>
      </x:c>
      <x:c r="H60" s="28"/>
    </x:row>
    <x:row r="61">
      <x:c r="A61" s="28"/>
      <x:c r="B61" s="28"/>
      <x:c r="C61" s="28"/>
      <x:c r="D61" s="28"/>
      <x:c r="E61" s="28"/>
      <x:c r="F61" s="28"/>
      <x:c r="G61" s="28" t="str">
        <x:f>IF(OR(C61="",D61=""),"",IF(AND(C61="Да",D61="Да"),"TP",IF(AND(C61="Нет",D61="Да"),"FP",IF(AND(C61="Да",D61="Нет"),"FN","TN"))))</x:f>
      </x:c>
      <x:c r="H61" s="28"/>
    </x:row>
    <x:row r="62">
      <x:c r="A62" s="28"/>
      <x:c r="B62" s="28"/>
      <x:c r="C62" s="28"/>
      <x:c r="D62" s="28"/>
      <x:c r="E62" s="28"/>
      <x:c r="F62" s="28"/>
      <x:c r="G62" s="28" t="str">
        <x:f>IF(OR(C62="",D62=""),"",IF(AND(C62="Да",D62="Да"),"TP",IF(AND(C62="Нет",D62="Да"),"FP",IF(AND(C62="Да",D62="Нет"),"FN","TN"))))</x:f>
      </x:c>
      <x:c r="H62" s="28"/>
    </x:row>
    <x:row r="63">
      <x:c r="A63" s="28"/>
      <x:c r="B63" s="28"/>
      <x:c r="C63" s="28"/>
      <x:c r="D63" s="28"/>
      <x:c r="E63" s="28"/>
      <x:c r="F63" s="28"/>
      <x:c r="G63" s="28" t="str">
        <x:f>IF(OR(C63="",D63=""),"",IF(AND(C63="Да",D63="Да"),"TP",IF(AND(C63="Нет",D63="Да"),"FP",IF(AND(C63="Да",D63="Нет"),"FN","TN"))))</x:f>
      </x:c>
      <x:c r="H63" s="28"/>
    </x:row>
    <x:row r="64">
      <x:c r="A64" s="28"/>
      <x:c r="B64" s="28"/>
      <x:c r="C64" s="28"/>
      <x:c r="D64" s="28"/>
      <x:c r="E64" s="28"/>
      <x:c r="F64" s="28"/>
      <x:c r="G64" s="28" t="str">
        <x:f>IF(OR(C64="",D64=""),"",IF(AND(C64="Да",D64="Да"),"TP",IF(AND(C64="Нет",D64="Да"),"FP",IF(AND(C64="Да",D64="Нет"),"FN","TN"))))</x:f>
      </x:c>
      <x:c r="H64" s="28"/>
    </x:row>
    <x:row r="65">
      <x:c r="A65" s="28"/>
      <x:c r="B65" s="28"/>
      <x:c r="C65" s="28"/>
      <x:c r="D65" s="28"/>
      <x:c r="E65" s="28"/>
      <x:c r="F65" s="28"/>
      <x:c r="G65" s="28" t="str">
        <x:f>IF(OR(C65="",D65=""),"",IF(AND(C65="Да",D65="Да"),"TP",IF(AND(C65="Нет",D65="Да"),"FP",IF(AND(C65="Да",D65="Нет"),"FN","TN"))))</x:f>
      </x:c>
      <x:c r="H65" s="28"/>
    </x:row>
    <x:row r="66">
      <x:c r="A66" s="28"/>
      <x:c r="B66" s="28"/>
      <x:c r="C66" s="28"/>
      <x:c r="D66" s="28"/>
      <x:c r="E66" s="28"/>
      <x:c r="F66" s="28"/>
      <x:c r="G66" s="28" t="str">
        <x:f>IF(OR(C66="",D66=""),"",IF(AND(C66="Да",D66="Да"),"TP",IF(AND(C66="Нет",D66="Да"),"FP",IF(AND(C66="Да",D66="Нет"),"FN","TN"))))</x:f>
      </x:c>
      <x:c r="H66" s="28"/>
    </x:row>
    <x:row r="67">
      <x:c r="A67" s="28"/>
      <x:c r="B67" s="28"/>
      <x:c r="C67" s="28"/>
      <x:c r="D67" s="28"/>
      <x:c r="E67" s="28"/>
      <x:c r="F67" s="28"/>
      <x:c r="G67" s="28" t="str">
        <x:f>IF(OR(C67="",D67=""),"",IF(AND(C67="Да",D67="Да"),"TP",IF(AND(C67="Нет",D67="Да"),"FP",IF(AND(C67="Да",D67="Нет"),"FN","TN"))))</x:f>
      </x:c>
      <x:c r="H67" s="28"/>
    </x:row>
    <x:row r="68">
      <x:c r="A68" s="28"/>
      <x:c r="B68" s="28"/>
      <x:c r="C68" s="28"/>
      <x:c r="D68" s="28"/>
      <x:c r="E68" s="28"/>
      <x:c r="F68" s="28"/>
      <x:c r="G68" s="28" t="str">
        <x:f>IF(OR(C68="",D68=""),"",IF(AND(C68="Да",D68="Да"),"TP",IF(AND(C68="Нет",D68="Да"),"FP",IF(AND(C68="Да",D68="Нет"),"FN","TN"))))</x:f>
      </x:c>
      <x:c r="H68" s="28"/>
    </x:row>
    <x:row r="69">
      <x:c r="A69" s="28"/>
      <x:c r="B69" s="28"/>
      <x:c r="C69" s="28"/>
      <x:c r="D69" s="28"/>
      <x:c r="E69" s="28"/>
      <x:c r="F69" s="28"/>
      <x:c r="G69" s="28" t="str">
        <x:f>IF(OR(C69="",D69=""),"",IF(AND(C69="Да",D69="Да"),"TP",IF(AND(C69="Нет",D69="Да"),"FP",IF(AND(C69="Да",D69="Нет"),"FN","TN"))))</x:f>
      </x:c>
      <x:c r="H69" s="28"/>
    </x:row>
    <x:row r="70">
      <x:c r="A70" s="28"/>
      <x:c r="B70" s="28"/>
      <x:c r="C70" s="28"/>
      <x:c r="D70" s="28"/>
      <x:c r="E70" s="28"/>
      <x:c r="F70" s="28"/>
      <x:c r="G70" s="28" t="str">
        <x:f>IF(OR(C70="",D70=""),"",IF(AND(C70="Да",D70="Да"),"TP",IF(AND(C70="Нет",D70="Да"),"FP",IF(AND(C70="Да",D70="Нет"),"FN","TN"))))</x:f>
      </x:c>
      <x:c r="H70" s="28"/>
    </x:row>
    <x:row r="71">
      <x:c r="A71" s="28"/>
      <x:c r="B71" s="28"/>
      <x:c r="C71" s="28"/>
      <x:c r="D71" s="28"/>
      <x:c r="E71" s="28"/>
      <x:c r="F71" s="28"/>
      <x:c r="G71" s="28" t="str">
        <x:f>IF(OR(C71="",D71=""),"",IF(AND(C71="Да",D71="Да"),"TP",IF(AND(C71="Нет",D71="Да"),"FP",IF(AND(C71="Да",D71="Нет"),"FN","TN"))))</x:f>
      </x:c>
      <x:c r="H71" s="28"/>
    </x:row>
    <x:row r="72">
      <x:c r="A72" s="28"/>
      <x:c r="B72" s="28"/>
      <x:c r="C72" s="28"/>
      <x:c r="D72" s="28"/>
      <x:c r="E72" s="28"/>
      <x:c r="F72" s="28"/>
      <x:c r="G72" s="28" t="str">
        <x:f>IF(OR(C72="",D72=""),"",IF(AND(C72="Да",D72="Да"),"TP",IF(AND(C72="Нет",D72="Да"),"FP",IF(AND(C72="Да",D72="Нет"),"FN","TN"))))</x:f>
      </x:c>
      <x:c r="H72" s="28"/>
    </x:row>
    <x:row r="73">
      <x:c r="A73" s="28"/>
      <x:c r="B73" s="28"/>
      <x:c r="C73" s="28"/>
      <x:c r="D73" s="28"/>
      <x:c r="E73" s="28"/>
      <x:c r="F73" s="28"/>
      <x:c r="G73" s="28" t="str">
        <x:f>IF(OR(C73="",D73=""),"",IF(AND(C73="Да",D73="Да"),"TP",IF(AND(C73="Нет",D73="Да"),"FP",IF(AND(C73="Да",D73="Нет"),"FN","TN"))))</x:f>
      </x:c>
      <x:c r="H73" s="28"/>
    </x:row>
    <x:row r="74">
      <x:c r="A74" s="28"/>
      <x:c r="B74" s="28"/>
      <x:c r="C74" s="28"/>
      <x:c r="D74" s="28"/>
      <x:c r="E74" s="28"/>
      <x:c r="F74" s="28"/>
      <x:c r="G74" s="28" t="str">
        <x:f>IF(OR(C74="",D74=""),"",IF(AND(C74="Да",D74="Да"),"TP",IF(AND(C74="Нет",D74="Да"),"FP",IF(AND(C74="Да",D74="Нет"),"FN","TN"))))</x:f>
      </x:c>
      <x:c r="H74" s="28"/>
    </x:row>
    <x:row r="75">
      <x:c r="A75" s="28"/>
      <x:c r="B75" s="28"/>
      <x:c r="C75" s="28"/>
      <x:c r="D75" s="28"/>
      <x:c r="E75" s="28"/>
      <x:c r="F75" s="28"/>
      <x:c r="G75" s="28" t="str">
        <x:f>IF(OR(C75="",D75=""),"",IF(AND(C75="Да",D75="Да"),"TP",IF(AND(C75="Нет",D75="Да"),"FP",IF(AND(C75="Да",D75="Нет"),"FN","TN"))))</x:f>
      </x:c>
      <x:c r="H75" s="28"/>
    </x:row>
    <x:row r="76">
      <x:c r="A76" s="28"/>
      <x:c r="B76" s="28"/>
      <x:c r="C76" s="28"/>
      <x:c r="D76" s="28"/>
      <x:c r="E76" s="28"/>
      <x:c r="F76" s="28"/>
      <x:c r="G76" s="28" t="str">
        <x:f>IF(OR(C76="",D76=""),"",IF(AND(C76="Да",D76="Да"),"TP",IF(AND(C76="Нет",D76="Да"),"FP",IF(AND(C76="Да",D76="Нет"),"FN","TN"))))</x:f>
      </x:c>
      <x:c r="H76" s="28"/>
    </x:row>
    <x:row r="77">
      <x:c r="A77" s="28"/>
      <x:c r="B77" s="28"/>
      <x:c r="C77" s="28"/>
      <x:c r="D77" s="28"/>
      <x:c r="E77" s="28"/>
      <x:c r="F77" s="28"/>
      <x:c r="G77" s="28" t="str">
        <x:f>IF(OR(C77="",D77=""),"",IF(AND(C77="Да",D77="Да"),"TP",IF(AND(C77="Нет",D77="Да"),"FP",IF(AND(C77="Да",D77="Нет"),"FN","TN"))))</x:f>
      </x:c>
      <x:c r="H77" s="28"/>
    </x:row>
    <x:row r="78">
      <x:c r="A78" s="28"/>
      <x:c r="B78" s="28"/>
      <x:c r="C78" s="28"/>
      <x:c r="D78" s="28"/>
      <x:c r="E78" s="28"/>
      <x:c r="F78" s="28"/>
      <x:c r="G78" s="28" t="str">
        <x:f>IF(OR(C78="",D78=""),"",IF(AND(C78="Да",D78="Да"),"TP",IF(AND(C78="Нет",D78="Да"),"FP",IF(AND(C78="Да",D78="Нет"),"FN","TN"))))</x:f>
      </x:c>
      <x:c r="H78" s="28"/>
    </x:row>
    <x:row r="79">
      <x:c r="A79" s="28"/>
      <x:c r="B79" s="28"/>
      <x:c r="C79" s="28"/>
      <x:c r="D79" s="28"/>
      <x:c r="E79" s="28"/>
      <x:c r="F79" s="28"/>
      <x:c r="G79" s="28" t="str">
        <x:f>IF(OR(C79="",D79=""),"",IF(AND(C79="Да",D79="Да"),"TP",IF(AND(C79="Нет",D79="Да"),"FP",IF(AND(C79="Да",D79="Нет"),"FN","TN"))))</x:f>
      </x:c>
      <x:c r="H79" s="28"/>
    </x:row>
    <x:row r="80">
      <x:c r="A80" s="28"/>
      <x:c r="B80" s="28"/>
      <x:c r="C80" s="28"/>
      <x:c r="D80" s="28"/>
      <x:c r="E80" s="28"/>
      <x:c r="F80" s="28"/>
      <x:c r="G80" s="28" t="str">
        <x:f>IF(OR(C80="",D80=""),"",IF(AND(C80="Да",D80="Да"),"TP",IF(AND(C80="Нет",D80="Да"),"FP",IF(AND(C80="Да",D80="Нет"),"FN","TN"))))</x:f>
      </x:c>
      <x:c r="H80" s="28"/>
    </x:row>
    <x:row r="81">
      <x:c r="A81" s="28"/>
      <x:c r="B81" s="28"/>
      <x:c r="C81" s="28"/>
      <x:c r="D81" s="28"/>
      <x:c r="E81" s="28"/>
      <x:c r="F81" s="28"/>
      <x:c r="G81" s="28" t="str">
        <x:f>IF(OR(C81="",D81=""),"",IF(AND(C81="Да",D81="Да"),"TP",IF(AND(C81="Нет",D81="Да"),"FP",IF(AND(C81="Да",D81="Нет"),"FN","TN"))))</x:f>
      </x:c>
      <x:c r="H81" s="28"/>
    </x:row>
    <x:row r="82">
      <x:c r="A82" s="28"/>
      <x:c r="B82" s="28"/>
      <x:c r="C82" s="28"/>
      <x:c r="D82" s="28"/>
      <x:c r="E82" s="28"/>
      <x:c r="F82" s="28"/>
      <x:c r="G82" s="28" t="str">
        <x:f>IF(OR(C82="",D82=""),"",IF(AND(C82="Да",D82="Да"),"TP",IF(AND(C82="Нет",D82="Да"),"FP",IF(AND(C82="Да",D82="Нет"),"FN","TN"))))</x:f>
      </x:c>
      <x:c r="H82" s="28"/>
    </x:row>
    <x:row r="83">
      <x:c r="A83" s="28"/>
      <x:c r="B83" s="28"/>
      <x:c r="C83" s="28"/>
      <x:c r="D83" s="28"/>
      <x:c r="E83" s="28"/>
      <x:c r="F83" s="28"/>
      <x:c r="G83" s="28" t="str">
        <x:f>IF(OR(C83="",D83=""),"",IF(AND(C83="Да",D83="Да"),"TP",IF(AND(C83="Нет",D83="Да"),"FP",IF(AND(C83="Да",D83="Нет"),"FN","TN"))))</x:f>
      </x:c>
      <x:c r="H83" s="28"/>
    </x:row>
    <x:row r="84">
      <x:c r="A84" s="28"/>
      <x:c r="B84" s="28"/>
      <x:c r="C84" s="28"/>
      <x:c r="D84" s="28"/>
      <x:c r="E84" s="28"/>
      <x:c r="F84" s="28"/>
      <x:c r="G84" s="28" t="str">
        <x:f>IF(OR(C84="",D84=""),"",IF(AND(C84="Да",D84="Да"),"TP",IF(AND(C84="Нет",D84="Да"),"FP",IF(AND(C84="Да",D84="Нет"),"FN","TN"))))</x:f>
      </x:c>
      <x:c r="H84" s="28"/>
    </x:row>
    <x:row r="85">
      <x:c r="A85" s="28"/>
      <x:c r="B85" s="28"/>
      <x:c r="C85" s="28"/>
      <x:c r="D85" s="28"/>
      <x:c r="E85" s="28"/>
      <x:c r="F85" s="28"/>
      <x:c r="G85" s="28" t="str">
        <x:f>IF(OR(C85="",D85=""),"",IF(AND(C85="Да",D85="Да"),"TP",IF(AND(C85="Нет",D85="Да"),"FP",IF(AND(C85="Да",D85="Нет"),"FN","TN"))))</x:f>
      </x:c>
      <x:c r="H85" s="28"/>
    </x:row>
    <x:row r="86">
      <x:c r="A86" s="28"/>
      <x:c r="B86" s="28"/>
      <x:c r="C86" s="28"/>
      <x:c r="D86" s="28"/>
      <x:c r="E86" s="28"/>
      <x:c r="F86" s="28"/>
      <x:c r="G86" s="28" t="str">
        <x:f>IF(OR(C86="",D86=""),"",IF(AND(C86="Да",D86="Да"),"TP",IF(AND(C86="Нет",D86="Да"),"FP",IF(AND(C86="Да",D86="Нет"),"FN","TN"))))</x:f>
      </x:c>
      <x:c r="H86" s="28"/>
    </x:row>
    <x:row r="87">
      <x:c r="A87" s="28"/>
      <x:c r="B87" s="28"/>
      <x:c r="C87" s="28"/>
      <x:c r="D87" s="28"/>
      <x:c r="E87" s="28"/>
      <x:c r="F87" s="28"/>
      <x:c r="G87" s="28" t="str">
        <x:f>IF(OR(C87="",D87=""),"",IF(AND(C87="Да",D87="Да"),"TP",IF(AND(C87="Нет",D87="Да"),"FP",IF(AND(C87="Да",D87="Нет"),"FN","TN"))))</x:f>
      </x:c>
      <x:c r="H87" s="28"/>
    </x:row>
    <x:row r="88">
      <x:c r="A88" s="28"/>
      <x:c r="B88" s="28"/>
      <x:c r="C88" s="28"/>
      <x:c r="D88" s="28"/>
      <x:c r="E88" s="28"/>
      <x:c r="F88" s="28"/>
      <x:c r="G88" s="28" t="str">
        <x:f>IF(OR(C88="",D88=""),"",IF(AND(C88="Да",D88="Да"),"TP",IF(AND(C88="Нет",D88="Да"),"FP",IF(AND(C88="Да",D88="Нет"),"FN","TN"))))</x:f>
      </x:c>
      <x:c r="H88" s="28"/>
    </x:row>
    <x:row r="89">
      <x:c r="A89" s="28"/>
      <x:c r="B89" s="28"/>
      <x:c r="C89" s="28"/>
      <x:c r="D89" s="28"/>
      <x:c r="E89" s="28"/>
      <x:c r="F89" s="28"/>
      <x:c r="G89" s="28" t="str">
        <x:f>IF(OR(C89="",D89=""),"",IF(AND(C89="Да",D89="Да"),"TP",IF(AND(C89="Нет",D89="Да"),"FP",IF(AND(C89="Да",D89="Нет"),"FN","TN"))))</x:f>
      </x:c>
      <x:c r="H89" s="28"/>
    </x:row>
    <x:row r="90">
      <x:c r="A90" s="28"/>
      <x:c r="B90" s="28"/>
      <x:c r="C90" s="28"/>
      <x:c r="D90" s="28"/>
      <x:c r="E90" s="28"/>
      <x:c r="F90" s="28"/>
      <x:c r="G90" s="28" t="str">
        <x:f>IF(OR(C90="",D90=""),"",IF(AND(C90="Да",D90="Да"),"TP",IF(AND(C90="Нет",D90="Да"),"FP",IF(AND(C90="Да",D90="Нет"),"FN","TN"))))</x:f>
      </x:c>
      <x:c r="H90" s="28"/>
    </x:row>
    <x:row r="91">
      <x:c r="A91" s="28"/>
      <x:c r="B91" s="28"/>
      <x:c r="C91" s="28"/>
      <x:c r="D91" s="28"/>
      <x:c r="E91" s="28"/>
      <x:c r="F91" s="28"/>
      <x:c r="G91" s="28" t="str">
        <x:f>IF(OR(C91="",D91=""),"",IF(AND(C91="Да",D91="Да"),"TP",IF(AND(C91="Нет",D91="Да"),"FP",IF(AND(C91="Да",D91="Нет"),"FN","TN"))))</x:f>
      </x:c>
      <x:c r="H91" s="28"/>
    </x:row>
    <x:row r="92">
      <x:c r="A92" s="28"/>
      <x:c r="B92" s="28"/>
      <x:c r="C92" s="28"/>
      <x:c r="D92" s="28"/>
      <x:c r="E92" s="28"/>
      <x:c r="F92" s="28"/>
      <x:c r="G92" s="28" t="str">
        <x:f>IF(OR(C92="",D92=""),"",IF(AND(C92="Да",D92="Да"),"TP",IF(AND(C92="Нет",D92="Да"),"FP",IF(AND(C92="Да",D92="Нет"),"FN","TN"))))</x:f>
      </x:c>
      <x:c r="H92" s="28"/>
    </x:row>
    <x:row r="93">
      <x:c r="A93" s="28"/>
      <x:c r="B93" s="28"/>
      <x:c r="C93" s="28"/>
      <x:c r="D93" s="28"/>
      <x:c r="E93" s="28"/>
      <x:c r="F93" s="28"/>
      <x:c r="G93" s="28" t="str">
        <x:f>IF(OR(C93="",D93=""),"",IF(AND(C93="Да",D93="Да"),"TP",IF(AND(C93="Нет",D93="Да"),"FP",IF(AND(C93="Да",D93="Нет"),"FN","TN"))))</x:f>
      </x:c>
      <x:c r="H93" s="28"/>
    </x:row>
    <x:row r="94">
      <x:c r="A94" s="28"/>
      <x:c r="B94" s="28"/>
      <x:c r="C94" s="28"/>
      <x:c r="D94" s="28"/>
      <x:c r="E94" s="28"/>
      <x:c r="F94" s="28"/>
      <x:c r="G94" s="28" t="str">
        <x:f>IF(OR(C94="",D94=""),"",IF(AND(C94="Да",D94="Да"),"TP",IF(AND(C94="Нет",D94="Да"),"FP",IF(AND(C94="Да",D94="Нет"),"FN","TN"))))</x:f>
      </x:c>
      <x:c r="H94" s="28"/>
    </x:row>
    <x:row r="95">
      <x:c r="A95" s="28"/>
      <x:c r="B95" s="28"/>
      <x:c r="C95" s="28"/>
      <x:c r="D95" s="28"/>
      <x:c r="E95" s="28"/>
      <x:c r="F95" s="28"/>
      <x:c r="G95" s="28" t="str">
        <x:f>IF(OR(C95="",D95=""),"",IF(AND(C95="Да",D95="Да"),"TP",IF(AND(C95="Нет",D95="Да"),"FP",IF(AND(C95="Да",D95="Нет"),"FN","TN"))))</x:f>
      </x:c>
      <x:c r="H95" s="28"/>
    </x:row>
    <x:row r="96">
      <x:c r="A96" s="28"/>
      <x:c r="B96" s="28"/>
      <x:c r="C96" s="28"/>
      <x:c r="D96" s="28"/>
      <x:c r="E96" s="28"/>
      <x:c r="F96" s="28"/>
      <x:c r="G96" s="28" t="str">
        <x:f>IF(OR(C96="",D96=""),"",IF(AND(C96="Да",D96="Да"),"TP",IF(AND(C96="Нет",D96="Да"),"FP",IF(AND(C96="Да",D96="Нет"),"FN","TN"))))</x:f>
      </x:c>
      <x:c r="H96" s="28"/>
    </x:row>
    <x:row r="97">
      <x:c r="A97" s="28"/>
      <x:c r="B97" s="28"/>
      <x:c r="C97" s="28"/>
      <x:c r="D97" s="28"/>
      <x:c r="E97" s="28"/>
      <x:c r="F97" s="28"/>
      <x:c r="G97" s="28" t="str">
        <x:f>IF(OR(C97="",D97=""),"",IF(AND(C97="Да",D97="Да"),"TP",IF(AND(C97="Нет",D97="Да"),"FP",IF(AND(C97="Да",D97="Нет"),"FN","TN"))))</x:f>
      </x:c>
      <x:c r="H97" s="28"/>
    </x:row>
    <x:row r="98">
      <x:c r="A98" s="28"/>
      <x:c r="B98" s="28"/>
      <x:c r="C98" s="28"/>
      <x:c r="D98" s="28"/>
      <x:c r="E98" s="28"/>
      <x:c r="F98" s="28"/>
      <x:c r="G98" s="28" t="str">
        <x:f>IF(OR(C98="",D98=""),"",IF(AND(C98="Да",D98="Да"),"TP",IF(AND(C98="Нет",D98="Да"),"FP",IF(AND(C98="Да",D98="Нет"),"FN","TN"))))</x:f>
      </x:c>
      <x:c r="H98" s="28"/>
    </x:row>
    <x:row r="99">
      <x:c r="A99" s="28"/>
      <x:c r="B99" s="28"/>
      <x:c r="C99" s="28"/>
      <x:c r="D99" s="28"/>
      <x:c r="E99" s="28"/>
      <x:c r="F99" s="28"/>
      <x:c r="G99" s="28" t="str">
        <x:f>IF(OR(C99="",D99=""),"",IF(AND(C99="Да",D99="Да"),"TP",IF(AND(C99="Нет",D99="Да"),"FP",IF(AND(C99="Да",D99="Нет"),"FN","TN"))))</x:f>
      </x:c>
      <x:c r="H99" s="28"/>
    </x:row>
    <x:row r="100">
      <x:c r="A100" s="28"/>
      <x:c r="B100" s="28"/>
      <x:c r="C100" s="28"/>
      <x:c r="D100" s="28"/>
      <x:c r="E100" s="28"/>
      <x:c r="F100" s="28"/>
      <x:c r="G100" s="28" t="str">
        <x:f>IF(OR(C100="",D100=""),"",IF(AND(C100="Да",D100="Да"),"TP",IF(AND(C100="Нет",D100="Да"),"FP",IF(AND(C100="Да",D100="Нет"),"FN","TN"))))</x:f>
      </x:c>
      <x:c r="H100" s="28"/>
    </x:row>
    <x:row r="101">
      <x:c r="A101" s="28"/>
      <x:c r="B101" s="28"/>
      <x:c r="C101" s="28"/>
      <x:c r="D101" s="28"/>
      <x:c r="E101" s="28"/>
      <x:c r="F101" s="28"/>
      <x:c r="G101" s="28" t="str">
        <x:f>IF(OR(C101="",D101=""),"",IF(AND(C101="Да",D101="Да"),"TP",IF(AND(C101="Нет",D101="Да"),"FP",IF(AND(C101="Да",D101="Нет"),"FN","TN"))))</x:f>
      </x:c>
      <x:c r="H101" s="28"/>
    </x:row>
    <x:row r="102">
      <x:c r="A102" s="28"/>
      <x:c r="B102" s="28"/>
      <x:c r="C102" s="28"/>
      <x:c r="D102" s="28"/>
      <x:c r="E102" s="28"/>
      <x:c r="F102" s="28"/>
      <x:c r="G102" s="28" t="str">
        <x:f>IF(OR(C102="",D102=""),"",IF(AND(C102="Да",D102="Да"),"TP",IF(AND(C102="Нет",D102="Да"),"FP",IF(AND(C102="Да",D102="Нет"),"FN","TN"))))</x:f>
      </x:c>
      <x:c r="H102" s="28"/>
    </x:row>
    <x:row r="103">
      <x:c r="A103" s="28"/>
      <x:c r="B103" s="28"/>
      <x:c r="C103" s="28"/>
      <x:c r="D103" s="28"/>
      <x:c r="E103" s="28"/>
      <x:c r="F103" s="28"/>
      <x:c r="G103" s="28" t="str">
        <x:f>IF(OR(C103="",D103=""),"",IF(AND(C103="Да",D103="Да"),"TP",IF(AND(C103="Нет",D103="Да"),"FP",IF(AND(C103="Да",D103="Нет"),"FN","TN"))))</x:f>
      </x:c>
      <x:c r="H103" s="28"/>
    </x:row>
    <x:row r="104">
      <x:c r="A104" s="28"/>
      <x:c r="B104" s="28"/>
      <x:c r="C104" s="28"/>
      <x:c r="D104" s="28"/>
      <x:c r="E104" s="28"/>
      <x:c r="F104" s="28"/>
      <x:c r="G104" s="28" t="str">
        <x:f>IF(OR(C104="",D104=""),"",IF(AND(C104="Да",D104="Да"),"TP",IF(AND(C104="Нет",D104="Да"),"FP",IF(AND(C104="Да",D104="Нет"),"FN","TN"))))</x:f>
      </x:c>
      <x:c r="H104" s="28"/>
    </x:row>
  </x:sheetData>
  <x:mergeCells>
    <x:mergeCell ref="A1:H1"/>
    <x:mergeCell ref="A2:H2"/>
  </x:mergeCells>
  <x:dataValidations count="4">
    <x:dataValidation type="list" sqref="C5:C104">
      <x:formula1>"Да,Нет"</x:formula1>
    </x:dataValidation>
    <x:dataValidation type="list" sqref="D5:D104">
      <x:formula1>"Да,Нет"</x:formula1>
    </x:dataValidation>
    <x:dataValidation type="list" sqref="E5:E104">
      <x:formula1>"Да,Нет"</x:formula1>
    </x:dataValidation>
    <x:dataValidation type="list" sqref="H5:H104">
      <x:formula1>"Да,Нет"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3" hidden="0" customWidth="1"/>
    <x:col min="3" max="3" width="58" hidden="0" customWidth="1"/>
    <x:col min="4" max="4" width="40" hidden="0" customWidth="1"/>
    <x:col min="5" max="5" width="64" hidden="0" customWidth="1"/>
    <x:col min="6" max="6" width="64" hidden="0" customWidth="1"/>
  </x:cols>
  <x:sheetData>
    <x:row r="1" ht="28" customHeight="1">
      <x:c r="A1" s="4" t="str">
        <x:v>VENDORS — сравнение вариантов на 25.08.2026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Не рейтинг. Это shortlist полей, которые нужно подтвердить в КП и пилоте.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Решение</x:v>
      </x:c>
      <x:c r="B4" s="16" t="str">
        <x:v>Тип</x:v>
      </x:c>
      <x:c r="C4" s="16" t="str">
        <x:v>Что подтверждено публично</x:v>
      </x:c>
      <x:c r="D4" s="16" t="str">
        <x:v>Цена/условие</x:v>
      </x:c>
      <x:c r="E4" s="16" t="str">
        <x:v>Важная оговорка 25.08.2026</x:v>
      </x:c>
      <x:c r="F4" s="16" t="str">
        <x:v>Source</x:v>
      </x:c>
    </x:row>
    <x:row r="5">
      <x:c r="A5" s="20" t="str">
        <x:v>Yandex SpeechSense</x:v>
      </x:c>
      <x:c r="B5" s="20" t="str">
        <x:v>готовый cloud-сервис</x:v>
      </x:c>
      <x:c r="C5" s="20" t="str">
        <x:v>голосовые и текстовые диалоги, теги, отчёты, AI-ассистенты, интеграции</x:v>
      </x:c>
      <x:c r="D5" s="20" t="str">
        <x:v>тарификация по аудио/тексту; смотреть калькулятор/прайс</x:v>
      </x:c>
      <x:c r="E5" s="20" t="str">
        <x:v>интеграции с Битрикс24 и amoCRM документированы; стоимость зависит от конфигурации</x:v>
      </x:c>
      <x:c r="F5" s="20" t="str">
        <x:v>https://yandex.cloud/ru/services/speechsense</x:v>
      </x:c>
    </x:row>
    <x:row r="6">
      <x:c r="A6" s="20" t="str">
        <x:v>MANGO OFFICE</x:v>
      </x:c>
      <x:c r="B6" s="20" t="str">
        <x:v>ВАТС + речевая аналитика</x:v>
      </x:c>
      <x:c r="C6" s="20" t="str">
        <x:v>транскрипт, тематики, чек-листы, эмоции, API/офлайн-скоринг</x:v>
      </x:c>
      <x:c r="D6" s="20" t="str">
        <x:v>1100 ₽/мес; на ряде тарифов распознавание от 1,25–1,9 ₽/мин</x:v>
      </x:c>
      <x:c r="E6" s="20" t="str">
        <x:v>с 01.09.2026 меняется тарификация ИИ-тематик/помощников; запросить актуальное КП</x:v>
      </x:c>
      <x:c r="F6" s="20" t="str">
        <x:v>https://www.mango-office.ru/products/virtualnaya_ats/vozmozhnosti/speech-analytics/</x:v>
      </x:c>
    </x:row>
    <x:row r="7">
      <x:c r="A7" s="20" t="str">
        <x:v>MTS Exolve</x:v>
      </x:c>
      <x:c r="B7" s="20" t="str">
        <x:v>телеком/API + речевая аналитика</x:v>
      </x:c>
      <x:c r="C7" s="20" t="str">
        <x:v>запись, транскрипт, роли, ключевые слова, резюме, API</x:v>
      </x:c>
      <x:c r="D7" s="20" t="str">
        <x:v>нет абонплаты по FAQ; оплачивается анализированная минута</x:v>
      </x:c>
      <x:c r="E7" s="20" t="str">
        <x:v>аналитика требует записи разговоров; тариф минуты проверить в актуальном прайсе</x:v>
      </x:c>
      <x:c r="F7" s="20" t="str">
        <x:v>https://exolve.ru/faq/kak-podklyuchit-uslugu-rechevoy-analitiki/</x:v>
      </x:c>
    </x:row>
    <x:row r="8">
      <x:c r="A8" s="20" t="str">
        <x:v>SaluteSpeech</x:v>
      </x:c>
      <x:c r="B8" s="20" t="str">
        <x:v>STT/API building block</x:v>
      </x:c>
      <x:c r="C8" s="20" t="str">
        <x:v>распознавание речи и API</x:v>
      </x:c>
      <x:c r="D8" s="20" t="str">
        <x:v>для юрлиц минимум использования 15 000 ₽/мес по текущей странице</x:v>
      </x:c>
      <x:c r="E8" s="20" t="str">
        <x:v>с 15.07.2026 подключение новых клиентов API недоступно по документации; не считать доступным новым выбором без подтверждения</x:v>
      </x:c>
      <x:c r="F8" s="20" t="str">
        <x:v>https://developers.sber.ru/docs/ru/salutespeech/quick-start/integration-entities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14" hidden="0" customWidth="1"/>
    <x:col min="3" max="3" width="20" hidden="0" customWidth="1"/>
    <x:col min="4" max="4" width="62" hidden="0" customWidth="1"/>
  </x:cols>
  <x:sheetData>
    <x:row r="1" ht="28" customHeight="1">
      <x:c r="A1" s="4" t="str">
        <x:v>COMPATIBILITY — технический чек до пилота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Проверка</x:v>
      </x:c>
      <x:c r="B4" s="16" t="str">
        <x:v>Критично?</x:v>
      </x:c>
      <x:c r="C4" s="16" t="str">
        <x:v>Статус</x:v>
      </x:c>
      <x:c r="D4" s="16" t="str">
        <x:v>Доказательство / комментарий</x:v>
      </x:c>
    </x:row>
    <x:row r="5">
      <x:c r="A5" s="20" t="str">
        <x:v>Источник звонков/чатов поддерживается</x:v>
      </x:c>
      <x:c r="B5" s="20" t="str">
        <x:v>Да</x:v>
      </x:c>
      <x:c r="C5" s="34" t="str">
        <x:v>Не проверено</x:v>
      </x:c>
      <x:c r="D5" s="34" t="str"/>
    </x:row>
    <x:row r="6">
      <x:c r="A6" s="20" t="str">
        <x:v>Можно выгружать двухканальное аудио или роли спикеров</x:v>
      </x:c>
      <x:c r="B6" s="20" t="str">
        <x:v>Да</x:v>
      </x:c>
      <x:c r="C6" s="34" t="str">
        <x:v>Не проверено</x:v>
      </x:c>
      <x:c r="D6" s="34" t="str"/>
    </x:row>
    <x:row r="7">
      <x:c r="A7" s="20" t="str">
        <x:v>CRM можно связать с Call ID / клиентом</x:v>
      </x:c>
      <x:c r="B7" s="20" t="str">
        <x:v>Да</x:v>
      </x:c>
      <x:c r="C7" s="34" t="str">
        <x:v>Не проверено</x:v>
      </x:c>
      <x:c r="D7" s="34" t="str"/>
    </x:row>
    <x:row r="8">
      <x:c r="A8" s="20" t="str">
        <x:v>Есть API/webhook/export результата</x:v>
      </x:c>
      <x:c r="B8" s="20" t="str">
        <x:v>Да</x:v>
      </x:c>
      <x:c r="C8" s="34" t="str">
        <x:v>Не проверено</x:v>
      </x:c>
      <x:c r="D8" s="34" t="str"/>
    </x:row>
    <x:row r="9">
      <x:c r="A9" s="20" t="str">
        <x:v>Можно настроить свои критерии/темы</x:v>
      </x:c>
      <x:c r="B9" s="20" t="str">
        <x:v>Да</x:v>
      </x:c>
      <x:c r="C9" s="34" t="str">
        <x:v>Не проверено</x:v>
      </x:c>
      <x:c r="D9" s="34" t="str"/>
    </x:row>
    <x:row r="10">
      <x:c r="A10" s="20" t="str">
        <x:v>Есть словари терминов/исключений</x:v>
      </x:c>
      <x:c r="B10" s="20" t="str">
        <x:v>Нет</x:v>
      </x:c>
      <x:c r="C10" s="34" t="str">
        <x:v>Не проверено</x:v>
      </x:c>
      <x:c r="D10" s="34" t="str"/>
    </x:row>
    <x:row r="11">
      <x:c r="A11" s="20" t="str">
        <x:v>Можно вручную перепроверить исходный диалог</x:v>
      </x:c>
      <x:c r="B11" s="20" t="str">
        <x:v>Да</x:v>
      </x:c>
      <x:c r="C11" s="34" t="str">
        <x:v>Не проверено</x:v>
      </x:c>
      <x:c r="D11" s="34" t="str"/>
    </x:row>
    <x:row r="12">
      <x:c r="A12" s="20" t="str">
        <x:v>Есть роли доступа и журналирование</x:v>
      </x:c>
      <x:c r="B12" s="20" t="str">
        <x:v>Да</x:v>
      </x:c>
      <x:c r="C12" s="34" t="str">
        <x:v>Не проверено</x:v>
      </x:c>
      <x:c r="D12" s="34" t="str"/>
    </x:row>
    <x:row r="13">
      <x:c r="A13" s="20" t="str">
        <x:v>Можно задать сроки хранения/удаление</x:v>
      </x:c>
      <x:c r="B13" s="20" t="str">
        <x:v>Да</x:v>
      </x:c>
      <x:c r="C13" s="34" t="str">
        <x:v>Не проверено</x:v>
      </x:c>
      <x:c r="D13" s="34" t="str"/>
    </x:row>
    <x:row r="14">
      <x:c r="A14" s="20" t="str">
        <x:v>Есть экспорт данных при смене поставщика</x:v>
      </x:c>
      <x:c r="B14" s="20" t="str">
        <x:v>Да</x:v>
      </x:c>
      <x:c r="C14" s="34" t="str">
        <x:v>Не проверено</x:v>
      </x:c>
      <x:c r="D14" s="34" t="str"/>
    </x:row>
    <x:row r="15">
      <x:c r="A15" s="20" t="str">
        <x:v>Пилот можно ограничить одним отделом/номерами</x:v>
      </x:c>
      <x:c r="B15" s="20" t="str">
        <x:v>Да</x:v>
      </x:c>
      <x:c r="C15" s="34" t="str">
        <x:v>Не проверено</x:v>
      </x:c>
      <x:c r="D15" s="34" t="str"/>
    </x:row>
    <x:row r="16">
      <x:c r="A16" s="20" t="str">
        <x:v>Стоимость всех зависимых сервисов понятна</x:v>
      </x:c>
      <x:c r="B16" s="20" t="str">
        <x:v>Да</x:v>
      </x:c>
      <x:c r="C16" s="34" t="str">
        <x:v>Не проверено</x:v>
      </x:c>
      <x:c r="D16" s="34" t="str"/>
    </x:row>
  </x:sheetData>
  <x:mergeCells>
    <x:mergeCell ref="A1:H1"/>
  </x:mergeCells>
  <x:dataValidations count="1">
    <x:dataValidation type="list" sqref="C5:C16">
      <x:formula1>"Не проверено,Да,Нет,Не применимо"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20" hidden="0" customWidth="1"/>
    <x:col min="3" max="3" width="78" hidden="0" customWidth="1"/>
  </x:cols>
  <x:sheetData>
    <x:row r="1" ht="28" customHeight="1">
      <x:c r="A1" s="4" t="str">
        <x:v>PD_SECURITY — персональные данные и безопасность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Не юридическое заключение. Перед пилотом оператор должен определить правовое основание, роли и фактический маршрут данных.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Проверка</x:v>
      </x:c>
      <x:c r="B4" s="16" t="str">
        <x:v>Статус</x:v>
      </x:c>
      <x:c r="C4" s="16" t="str">
        <x:v>Что подтвердить</x:v>
      </x:c>
    </x:row>
    <x:row r="5">
      <x:c r="A5" s="20" t="str">
        <x:v>Цель обработки определена до загрузки записей</x:v>
      </x:c>
      <x:c r="B5" s="34" t="str">
        <x:v>Не проверено</x:v>
      </x:c>
      <x:c r="C5" s="34" t="str">
        <x:v>конкретная, заранее определённая цель</x:v>
      </x:c>
    </x:row>
    <x:row r="6">
      <x:c r="A6" s="20" t="str">
        <x:v>Правовое основание обработки определено</x:v>
      </x:c>
      <x:c r="B6" s="34" t="str">
        <x:v>Не проверено</x:v>
      </x:c>
      <x:c r="C6" s="34" t="str">
        <x:v>согласие или иное основание ст. 6 — по вашей ситуации</x:v>
      </x:c>
    </x:row>
    <x:row r="7">
      <x:c r="A7" s="20" t="str">
        <x:v>Если используется согласие — оно отдельное и доказуемое</x:v>
      </x:c>
      <x:c r="B7" s="34" t="str">
        <x:v>Не проверено</x:v>
      </x:c>
      <x:c r="C7" s="34" t="str">
        <x:v>ст. 9 152-ФЗ в актуальной редакции</x:v>
      </x:c>
    </x:row>
    <x:row r="8">
      <x:c r="A8" s="20" t="str">
        <x:v>Поручение обработки поставщику оформлено при необходимости</x:v>
      </x:c>
      <x:c r="B8" s="34" t="str">
        <x:v>Не проверено</x:v>
      </x:c>
      <x:c r="C8" s="34" t="str">
        <x:v>перечень ПД, действия, цели, конфиденциальность, безопасность</x:v>
      </x:c>
    </x:row>
    <x:row r="9">
      <x:c r="A9" s="20" t="str">
        <x:v>Локализация первичного сбора ПД граждан РФ подтверждена</x:v>
      </x:c>
      <x:c r="B9" s="34" t="str">
        <x:v>Не проверено</x:v>
      </x:c>
      <x:c r="C9" s="34" t="str">
        <x:v>ч. 5 ст. 18 152-ФЗ</x:v>
      </x:c>
    </x:row>
    <x:row r="10">
      <x:c r="A10" s="20" t="str">
        <x:v>Трансграничная передача проверена отдельно</x:v>
      </x:c>
      <x:c r="B10" s="34" t="str">
        <x:v>Не проверено</x:v>
      </x:c>
      <x:c r="C10" s="34" t="str">
        <x:v>если фактически есть</x:v>
      </x:c>
    </x:row>
    <x:row r="11">
      <x:c r="A11" s="20" t="str">
        <x:v>Категории ПД в разговорах описаны</x:v>
      </x:c>
      <x:c r="B11" s="34" t="str">
        <x:v>Не проверено</x:v>
      </x:c>
      <x:c r="C11" s="34" t="str">
        <x:v>обычные/специальные/биометрические сценарии</x:v>
      </x:c>
    </x:row>
    <x:row r="12">
      <x:c r="A12" s="20" t="str">
        <x:v>Голос не объявлен биометрией автоматически</x:v>
      </x:c>
      <x:c r="B12" s="34" t="str">
        <x:v>Не проверено</x:v>
      </x:c>
      <x:c r="C12" s="34" t="str">
        <x:v>биометрический режим оценивать по цели идентификации и фактической обработке</x:v>
      </x:c>
    </x:row>
    <x:row r="13">
      <x:c r="A13" s="20" t="str">
        <x:v>Срок хранения аудио/транскриптов ограничен</x:v>
      </x:c>
      <x:c r="B13" s="34" t="str">
        <x:v>Не проверено</x:v>
      </x:c>
      <x:c r="C13" s="34" t="str">
        <x:v>не хранить бессрочно «на всякий случай»</x:v>
      </x:c>
    </x:row>
    <x:row r="14">
      <x:c r="A14" s="20" t="str">
        <x:v>Доступ по ролям и принципу минимальности</x:v>
      </x:c>
      <x:c r="B14" s="34" t="str">
        <x:v>Не проверено</x:v>
      </x:c>
      <x:c r="C14" s="34" t="str">
        <x:v>руководители/аналитики/администраторы</x:v>
      </x:c>
    </x:row>
    <x:row r="15">
      <x:c r="A15" s="20" t="str">
        <x:v>Удаление и прекращение обработки проверены</x:v>
      </x:c>
      <x:c r="B15" s="34" t="str">
        <x:v>Не проверено</x:v>
      </x:c>
      <x:c r="C15" s="34" t="str">
        <x:v>процедура + SLA поставщика</x:v>
      </x:c>
    </x:row>
    <x:row r="16">
      <x:c r="A16" s="20" t="str">
        <x:v>Инциденты/утечки и уведомления прописаны</x:v>
      </x:c>
      <x:c r="B16" s="34" t="str">
        <x:v>Не проверено</x:v>
      </x:c>
      <x:c r="C16" s="34" t="str">
        <x:v>контакт и процесс реагирования</x:v>
      </x:c>
    </x:row>
  </x:sheetData>
  <x:mergeCells>
    <x:mergeCell ref="A1:H1"/>
    <x:mergeCell ref="A2:H2"/>
  </x:mergeCells>
  <x:dataValidations count="1">
    <x:dataValidation type="list" sqref="B5:B16">
      <x:formula1>"Не проверено,Подтверждено,Не применимо,STOP"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64" hidden="0" customWidth="1"/>
    <x:col min="4" max="4" width="30" hidden="0" customWidth="1"/>
    <x:col min="5" max="5" width="34" hidden="0" customWidth="1"/>
  </x:cols>
  <x:sheetData>
    <x:row r="1" ht="28" customHeight="1">
      <x:c r="A1" s="4" t="str">
        <x:v>PILOT_30_DAYS — план внедрения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Период</x:v>
      </x:c>
      <x:c r="B4" s="16" t="str">
        <x:v>Цель</x:v>
      </x:c>
      <x:c r="C4" s="16" t="str">
        <x:v>Действия</x:v>
      </x:c>
      <x:c r="D4" s="16" t="str">
        <x:v>Артефакт</x:v>
      </x:c>
      <x:c r="E4" s="16" t="str">
        <x:v>Gate</x:v>
      </x:c>
    </x:row>
    <x:row r="5">
      <x:c r="A5" s="20" t="str">
        <x:v>Дни 1–3</x:v>
      </x:c>
      <x:c r="B5" s="20" t="str">
        <x:v>Зафиксировать проблему</x:v>
      </x:c>
      <x:c r="C5" s="20" t="str">
        <x:v>baseline, процесс, метрика, владелец</x:v>
      </x:c>
      <x:c r="D5" s="20" t="str">
        <x:v>USE_CASE</x:v>
      </x:c>
      <x:c r="E5" s="20" t="str">
        <x:v>нет задачи → STOP</x:v>
      </x:c>
    </x:row>
    <x:row r="6">
      <x:c r="A6" s="20" t="str">
        <x:v>Дни 4–7</x:v>
      </x:c>
      <x:c r="B6" s="20" t="str">
        <x:v>Собрать эталон</x:v>
      </x:c>
      <x:c r="C6" s="20" t="str">
        <x:v>50–100 разных разговоров, ручная разметка</x:v>
      </x:c>
      <x:c r="D6" s="20" t="str">
        <x:v>QA_SAMPLE</x:v>
      </x:c>
      <x:c r="E6" s="20" t="str">
        <x:v>нет эталона → TEST</x:v>
      </x:c>
    </x:row>
    <x:row r="7">
      <x:c r="A7" s="20" t="str">
        <x:v>Дни 8–10</x:v>
      </x:c>
      <x:c r="B7" s="20" t="str">
        <x:v>Настроить контур</x:v>
      </x:c>
      <x:c r="C7" s="20" t="str">
        <x:v>интеграция, словари, критерии, доступы</x:v>
      </x:c>
      <x:c r="D7" s="20" t="str">
        <x:v>COMPATIBILITY</x:v>
      </x:c>
      <x:c r="E7" s="20" t="str">
        <x:v>критичный Нет → STOP</x:v>
      </x:c>
    </x:row>
    <x:row r="8">
      <x:c r="A8" s="20" t="str">
        <x:v>Дни 11–15</x:v>
      </x:c>
      <x:c r="B8" s="20" t="str">
        <x:v>Проверить качество</x:v>
      </x:c>
      <x:c r="C8" s="20" t="str">
        <x:v>precision/recall/критичные факты</x:v>
      </x:c>
      <x:c r="D8" s="20" t="str">
        <x:v>QA report</x:v>
      </x:c>
      <x:c r="E8" s="20" t="str">
        <x:v>ниже порога → донастройка</x:v>
      </x:c>
    </x:row>
    <x:row r="9">
      <x:c r="A9" s="20" t="str">
        <x:v>Дни 16–23</x:v>
      </x:c>
      <x:c r="B9" s="20" t="str">
        <x:v>Запустить действие</x:v>
      </x:c>
      <x:c r="C9" s="20" t="str">
        <x:v>алерты, задачи CRM, coaching</x:v>
      </x:c>
      <x:c r="D9" s="20" t="str">
        <x:v>action log</x:v>
      </x:c>
      <x:c r="E9" s="20" t="str">
        <x:v>нет действия → STOP</x:v>
      </x:c>
    </x:row>
    <x:row r="10">
      <x:c r="A10" s="20" t="str">
        <x:v>Дни 24–27</x:v>
      </x:c>
      <x:c r="B10" s="20" t="str">
        <x:v>Измерить эффект</x:v>
      </x:c>
      <x:c r="C10" s="20" t="str">
        <x:v>время QA, follow-up, repeat calls, вклад</x:v>
      </x:c>
      <x:c r="D10" s="20" t="str">
        <x:v>ECONOMICS</x:v>
      </x:c>
      <x:c r="E10" s="20" t="str">
        <x:v>не считать неподтверждённое</x:v>
      </x:c>
    </x:row>
    <x:row r="11">
      <x:c r="A11" s="20" t="str">
        <x:v>Дни 28–30</x:v>
      </x:c>
      <x:c r="B11" s="20" t="str">
        <x:v>Решение</x:v>
      </x:c>
      <x:c r="C11" s="20" t="str">
        <x:v>стоимость, качество, ПД/ИБ, процесс</x:v>
      </x:c>
      <x:c r="D11" s="20" t="str">
        <x:v>DASHBOARD</x:v>
      </x:c>
      <x:c r="E11" s="20" t="str">
        <x:v>GO / TEST / NO-GO</x:v>
      </x:c>
    </x:row>
  </x:sheetData>
  <x:mergeCells>
    <x:mergeCell ref="A1:H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22" hidden="0" customWidth="1"/>
    <x:col min="3" max="3" width="16" hidden="0" customWidth="1"/>
    <x:col min="4" max="4" width="56" hidden="0" customWidth="1"/>
  </x:cols>
  <x:sheetData>
    <x:row r="1" ht="28" customHeight="1">
      <x:c r="A1" s="4" t="str">
        <x:v>EXAMPLE_CASE — учебный отдел продаж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Это не кейс реальной компании. Все эффекты считаются подтверждёнными только для демонстрации заполнения.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Показатель</x:v>
      </x:c>
      <x:c r="B4" s="16" t="str">
        <x:v>Учебное значение</x:v>
      </x:c>
      <x:c r="C4" s="16" t="str">
        <x:v>Ед.</x:v>
      </x:c>
      <x:c r="D4" s="16" t="str">
        <x:v>Комментарий</x:v>
      </x:c>
    </x:row>
    <x:row r="5">
      <x:c r="A5" s="20" t="str">
        <x:v>Звонков / месяц</x:v>
      </x:c>
      <x:c r="B5" s="34" t="n">
        <x:v>4000</x:v>
      </x:c>
      <x:c r="C5" s="20" t="str">
        <x:v>шт</x:v>
      </x:c>
      <x:c r="D5" s="20" t="str">
        <x:v>учебный пример</x:v>
      </x:c>
    </x:row>
    <x:row r="6">
      <x:c r="A6" s="20" t="str">
        <x:v>Средняя длительность</x:v>
      </x:c>
      <x:c r="B6" s="34" t="n">
        <x:v>6</x:v>
      </x:c>
      <x:c r="C6" s="20" t="str">
        <x:v>мин</x:v>
      </x:c>
      <x:c r="D6" s="20" t="str">
        <x:v>24 000 минут</x:v>
      </x:c>
    </x:row>
    <x:row r="7">
      <x:c r="A7" s="20" t="str">
        <x:v>Ручная QA-выборка</x:v>
      </x:c>
      <x:c r="B7" s="34" t="n">
        <x:v>0.03</x:v>
      </x:c>
      <x:c r="C7" s="20" t="str">
        <x:v>%</x:v>
      </x:c>
      <x:c r="D7" s="20" t="str">
        <x:v>120 звонков</x:v>
      </x:c>
    </x:row>
    <x:row r="8">
      <x:c r="A8" s="20" t="str">
        <x:v>Минут проверки звонка</x:v>
      </x:c>
      <x:c r="B8" s="35" t="n">
        <x:v>12</x:v>
      </x:c>
      <x:c r="C8" s="20" t="str">
        <x:v>мин</x:v>
      </x:c>
      <x:c r="D8" s="20" t="str">
        <x:v>24 часа QA</x:v>
      </x:c>
    </x:row>
    <x:row r="9">
      <x:c r="A9" s="20" t="str">
        <x:v>Стоимость часа руководителя</x:v>
      </x:c>
      <x:c r="B9" s="34" t="n">
        <x:v>800</x:v>
      </x:c>
      <x:c r="C9" s="20" t="str">
        <x:v>₽/ч</x:v>
      </x:c>
      <x:c r="D9" s="20" t="str">
        <x:v>сценарий</x:v>
      </x:c>
    </x:row>
    <x:row r="10">
      <x:c r="A10" s="20" t="str">
        <x:v>Цена анализа</x:v>
      </x:c>
      <x:c r="B10" s="36" t="n">
        <x:v>1.5</x:v>
      </x:c>
      <x:c r="C10" s="20" t="str">
        <x:v>₽/мин</x:v>
      </x:c>
      <x:c r="D10" s="20" t="str">
        <x:v>provider-specific пример</x:v>
      </x:c>
    </x:row>
    <x:row r="11">
      <x:c r="A11" s="20" t="str">
        <x:v>Абонплата</x:v>
      </x:c>
      <x:c r="B11" s="36" t="n">
        <x:v>1100</x:v>
      </x:c>
      <x:c r="C11" s="20" t="str">
        <x:v>₽/мес</x:v>
      </x:c>
      <x:c r="D11" s="20" t="str">
        <x:v>provider-specific пример</x:v>
      </x:c>
    </x:row>
    <x:row r="12">
      <x:c r="A12" s="20" t="str">
        <x:v>Прочая инфраструктура</x:v>
      </x:c>
      <x:c r="B12" s="36" t="n">
        <x:v>10000</x:v>
      </x:c>
      <x:c r="C12" s="20" t="str">
        <x:v>₽/мес</x:v>
      </x:c>
      <x:c r="D12" s="20" t="str">
        <x:v>сценарий</x:v>
      </x:c>
    </x:row>
    <x:row r="13">
      <x:c r="A13" s="20" t="str">
        <x:v>Разовый запуск</x:v>
      </x:c>
      <x:c r="B13" s="35" t="n">
        <x:v>100000</x:v>
      </x:c>
      <x:c r="C13" s="20" t="str">
        <x:v>₽</x:v>
      </x:c>
      <x:c r="D13" s="20" t="str">
        <x:v>интеграция + настройка</x:v>
      </x:c>
    </x:row>
    <x:row r="14">
      <x:c r="A14" s="20" t="str">
        <x:v>Снижение ручного QA</x:v>
      </x:c>
      <x:c r="B14" s="36" t="n">
        <x:v>0.8</x:v>
      </x:c>
      <x:c r="C14" s="20" t="str">
        <x:v>%</x:v>
      </x:c>
      <x:c r="D14" s="20" t="str">
        <x:v>после пилота</x:v>
      </x:c>
    </x:row>
    <x:row r="15">
      <x:c r="A15" s="20" t="str">
        <x:v>Восстановлено возможностей</x:v>
      </x:c>
      <x:c r="B15" s="36" t="n">
        <x:v>10</x:v>
      </x:c>
      <x:c r="C15" s="20" t="str">
        <x:v>шт/мес</x:v>
      </x:c>
      <x:c r="D15" s="20" t="str">
        <x:v>после пилота</x:v>
      </x:c>
    </x:row>
    <x:row r="16">
      <x:c r="A16" s="20" t="str">
        <x:v>Вклад на возможность</x:v>
      </x:c>
      <x:c r="B16" s="34" t="n">
        <x:v>5000</x:v>
      </x:c>
      <x:c r="C16" s="20" t="str">
        <x:v>₽</x:v>
      </x:c>
      <x:c r="D16" s="20" t="str">
        <x:v>маржинальный вклад, не выручка</x:v>
      </x:c>
    </x:row>
    <x:row r="17">
      <x:c r="A17" s="20" t="str">
        <x:v>Сокращено повторных контактов</x:v>
      </x:c>
      <x:c r="B17" s="36" t="n">
        <x:v>100</x:v>
      </x:c>
      <x:c r="C17" s="20" t="str">
        <x:v>шт/мес</x:v>
      </x:c>
      <x:c r="D17" s="20" t="str">
        <x:v>после пилота</x:v>
      </x:c>
    </x:row>
    <x:row r="18">
      <x:c r="A18" s="20" t="str">
        <x:v>Стоимость повторного контакта</x:v>
      </x:c>
      <x:c r="B18" s="34" t="n">
        <x:v>150</x:v>
      </x:c>
      <x:c r="C18" s="20" t="str">
        <x:v>₽</x:v>
      </x:c>
      <x:c r="D18" s="20" t="str">
        <x:v>сценарий</x:v>
      </x:c>
    </x:row>
    <x:row r="19">
      <x:c r="A19" s="20" t="str">
        <x:v>Run-rate</x:v>
      </x:c>
      <x:c r="B19" s="54" t="n">
        <x:f>B5*B6*B10+B11+B12</x:f>
        <x:v>47100</x:v>
      </x:c>
      <x:c r="C19" s="20" t="str">
        <x:v>₽/мес</x:v>
      </x:c>
      <x:c r="D19" s="20" t="str">
        <x:v>формула</x:v>
      </x:c>
    </x:row>
    <x:row r="20">
      <x:c r="A20" s="20" t="str">
        <x:v>Эффект</x:v>
      </x:c>
      <x:c r="B20" s="54" t="n">
        <x:f>(B5*B7*B8/60*B9)*B14+B15*B16+B17*B18</x:f>
        <x:v>80360</x:v>
      </x:c>
      <x:c r="C20" s="20" t="str">
        <x:v>₽/мес</x:v>
      </x:c>
      <x:c r="D20" s="20" t="str">
        <x:v>формула</x:v>
      </x:c>
    </x:row>
    <x:row r="21">
      <x:c r="A21" s="20" t="str">
        <x:v>Net effect</x:v>
      </x:c>
      <x:c r="B21" s="54" t="n">
        <x:f>B20-B19</x:f>
        <x:v>33260</x:v>
      </x:c>
      <x:c r="C21" s="20" t="str">
        <x:v>₽/мес</x:v>
      </x:c>
      <x:c r="D21" s="20" t="str">
        <x:v>формула</x:v>
      </x:c>
    </x:row>
    <x:row r="22">
      <x:c r="A22" s="20" t="str">
        <x:v>Payback</x:v>
      </x:c>
      <x:c r="B22" s="55" t="n">
        <x:f>IF(B21&gt;0,B13/B21,0)</x:f>
        <x:v>3.006614552014432</x:v>
      </x:c>
      <x:c r="C22" s="20" t="str">
        <x:v>мес</x:v>
      </x:c>
      <x:c r="D22" s="20" t="str">
        <x:v>формула</x:v>
      </x:c>
    </x:row>
    <x:row r="23">
      <x:c r="A23" s="20" t="str">
        <x:v>Решение</x:v>
      </x:c>
      <x:c r="B23" s="55" t="str">
        <x:v>TEST</x:v>
      </x:c>
      <x:c r="C23" s="20" t="str"/>
      <x:c r="D23" s="20" t="str">
        <x:v>даже хороший расчёт требует юридический/QA gate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22" hidden="0" customWidth="1"/>
    <x:col min="3" max="3" width="30" hidden="0" customWidth="1"/>
    <x:col min="4" max="4" width="18" hidden="0" customWidth="1"/>
  </x:cols>
  <x:sheetData>
    <x:row r="1" ht="28" customHeight="1">
      <x:c r="A1" s="4" t="str">
        <x:v>DASHBOARD — решение по пилоту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Финансовый плюс сам по себе не даёт GO: качество, интеграция и ПД/ИБ обязательны.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Проверка</x:v>
      </x:c>
      <x:c r="B4" s="16" t="str">
        <x:v>Факт</x:v>
      </x:c>
      <x:c r="C4" s="16" t="str">
        <x:v>Порог</x:v>
      </x:c>
      <x:c r="D4" s="16" t="str">
        <x:v>Результат</x:v>
      </x:c>
    </x:row>
    <x:row r="5">
      <x:c r="A5" t="str">
        <x:v>Net effect / месяц</x:v>
      </x:c>
      <x:c r="B5" s="46" t="n">
        <x:f>ECONOMICS!B17</x:f>
        <x:v>-20850</x:v>
      </x:c>
      <x:c r="C5" t="str">
        <x:v>&gt;= 30 000 ₽ для GO</x:v>
      </x:c>
      <x:c r="D5" t="str">
        <x:f>IF(B15&lt;50,"TEST",IF(B5&gt;=INPUTS!B21,"OK",IF(B5&gt;0,"TEST","NO-GO")))</x:f>
        <x:v>TEST</x:v>
      </x:c>
    </x:row>
    <x:row r="6">
      <x:c r="A6" t="str">
        <x:v>Payback</x:v>
      </x:c>
      <x:c r="B6" s="48" t="n">
        <x:f>ECONOMICS!B18</x:f>
        <x:v>0</x:v>
      </x:c>
      <x:c r="C6" t="str">
        <x:v>&lt;= 12 мес</x:v>
      </x:c>
      <x:c r="D6" t="str">
        <x:f>IF(AND(B6&gt;0,B6&lt;=INPUTS!B22),"OK","TEST")</x:f>
        <x:v>TEST</x:v>
      </x:c>
    </x:row>
    <x:row r="7">
      <x:c r="A7" t="str">
        <x:v>Precision</x:v>
      </x:c>
      <x:c r="B7" s="52" t="n">
        <x:f>QA_SAMPLE!K10</x:f>
        <x:v>0</x:v>
      </x:c>
      <x:c r="C7" t="str">
        <x:v>&gt;= 90%</x:v>
      </x:c>
      <x:c r="D7" t="str">
        <x:f>IF(B7&gt;=INPUTS!B23,"OK","TEST")</x:f>
        <x:v>TEST</x:v>
      </x:c>
    </x:row>
    <x:row r="8">
      <x:c r="A8" t="str">
        <x:v>Recall</x:v>
      </x:c>
      <x:c r="B8" s="52" t="n">
        <x:f>QA_SAMPLE!K11</x:f>
        <x:v>0</x:v>
      </x:c>
      <x:c r="C8" t="str">
        <x:v>&gt;= 85%</x:v>
      </x:c>
      <x:c r="D8" t="str">
        <x:f>IF(B8&gt;=INPUTS!B24,"OK","TEST")</x:f>
        <x:v>TEST</x:v>
      </x:c>
    </x:row>
    <x:row r="9">
      <x:c r="A9" t="str">
        <x:v>Точность критичных фактов</x:v>
      </x:c>
      <x:c r="B9" s="52" t="n">
        <x:f>QA_SAMPLE!K15</x:f>
        <x:v>0</x:v>
      </x:c>
      <x:c r="C9" t="str">
        <x:v>&gt;= 95%</x:v>
      </x:c>
      <x:c r="D9" t="str">
        <x:f>IF(B9&gt;=INPUTS!B25,"OK","TEST")</x:f>
        <x:v>TEST</x:v>
      </x:c>
    </x:row>
    <x:row r="10">
      <x:c r="A10" t="str">
        <x:v>Compatibility critical NO</x:v>
      </x:c>
      <x:c r="B10" t="n">
        <x:f>COUNTIFS(COMPATIBILITY!B5:B16,"Да",COMPATIBILITY!C5:C16,"Нет")</x:f>
        <x:v>0</x:v>
      </x:c>
      <x:c r="C10" t="str">
        <x:v>0</x:v>
      </x:c>
      <x:c r="D10" t="str">
        <x:f>IF(B10&gt;0,"NO-GO",IF(COUNTIFS(COMPATIBILITY!B5:B16,"Да",COMPATIBILITY!C5:C16,"Не проверено")&gt;0,"TEST","OK"))</x:f>
        <x:v>TEST</x:v>
      </x:c>
    </x:row>
    <x:row r="11">
      <x:c r="A11" t="str">
        <x:v>PD/Security STOP</x:v>
      </x:c>
      <x:c r="B11" t="n">
        <x:f>COUNTIF(PD_SECURITY!B5:B16,"STOP")</x:f>
        <x:v>0</x:v>
      </x:c>
      <x:c r="C11" t="str">
        <x:v>0</x:v>
      </x:c>
      <x:c r="D11" t="str">
        <x:f>IF(B11&gt;0,"NO-GO",IF(COUNTIF(PD_SECURITY!B5:B16,"Не проверено")&gt;0,"TEST","OK"))</x:f>
        <x:v>TEST</x:v>
      </x:c>
    </x:row>
    <x:row r="12">
      <x:c r="A12" t="str">
        <x:v>ПД/ИБ подтверждён INPUT</x:v>
      </x:c>
      <x:c r="B12" t="n">
        <x:f>INPUTS!B26</x:f>
        <x:v>0</x:v>
      </x:c>
      <x:c r="C12" t="str">
        <x:v>1</x:v>
      </x:c>
      <x:c r="D12" t="str">
        <x:f>IF(B12=1,"OK","TEST")</x:f>
        <x:v>TEST</x:v>
      </x:c>
    </x:row>
    <x:row r="13">
      <x:c r="A13" t="str">
        <x:v>CRM/action integration</x:v>
      </x:c>
      <x:c r="B13" t="n">
        <x:f>INPUTS!B27</x:f>
        <x:v>0</x:v>
      </x:c>
      <x:c r="C13" t="str">
        <x:v>1</x:v>
      </x:c>
      <x:c r="D13" t="str">
        <x:f>IF(B13=1,"OK","TEST")</x:f>
        <x:v>TEST</x:v>
      </x:c>
    </x:row>
    <x:row r="14">
      <x:c r="A14" t="str">
        <x:v>Владелец процесса</x:v>
      </x:c>
      <x:c r="B14" t="n">
        <x:f>INPUTS!B28</x:f>
        <x:v>0</x:v>
      </x:c>
      <x:c r="C14" t="str">
        <x:v>1</x:v>
      </x:c>
      <x:c r="D14" t="str">
        <x:f>IF(B14=1,"OK","TEST")</x:f>
        <x:v>TEST</x:v>
      </x:c>
    </x:row>
    <x:row r="15">
      <x:c r="A15" t="str">
        <x:v>Пилот: проверено разговоров</x:v>
      </x:c>
      <x:c r="B15" t="n">
        <x:f>QA_SAMPLE!K5</x:f>
        <x:v>0</x:v>
      </x:c>
      <x:c r="C15" t="str">
        <x:v>&gt;= 50</x:v>
      </x:c>
      <x:c r="D15" t="str">
        <x:f>IF(B15&gt;=50,"OK","TEST")</x:f>
        <x:v>TEST</x:v>
      </x:c>
    </x:row>
    <x:row r="16">
      <x:c r="A16" t="str">
        <x:v>ИТОГ</x:v>
      </x:c>
      <x:c r="B16" t="str">
        <x:f>IF(COUNTIF(D5:D15,"NO-GO")&gt;0,"NO-GO",IF(COUNTIF(D5:D15,"TEST")&gt;0,"TEST","GO"))</x:f>
        <x:v>TEST</x:v>
      </x:c>
      <x:c r="C16" t="str">
        <x:v>GO / TEST / NO-GO</x:v>
      </x:c>
      <x:c r="D16" t="str">
        <x:f>B16</x:f>
        <x:v>TEST</x:v>
      </x:c>
    </x:row>
  </x:sheetData>
  <x:mergeCells>
    <x:mergeCell ref="A1:H1"/>
    <x:mergeCell ref="A2:H2"/>
  </x:mergeCells>
  <x:conditionalFormatting sqref="D5:D16">
    <x:cfRule type="expression" dxfId="0" priority="1">
      <x:formula>D5="OK"</x:formula>
    </x:cfRule>
    <x:cfRule type="expression" dxfId="1" priority="2">
      <x:formula>D5="TEST"</x:formula>
    </x:cfRule>
    <x:cfRule type="expression" dxfId="2" priority="3">
      <x:formula>D5="NO-GO"</x:formula>
    </x:cfRule>
  </x:conditionalFormatting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66" hidden="0" customWidth="1"/>
    <x:col min="3" max="3" width="70" hidden="0" customWidth="1"/>
    <x:col min="4" max="4" width="36" hidden="0" customWidth="1"/>
  </x:cols>
  <x:sheetData>
    <x:row r="1" ht="28" customHeight="1">
      <x:c r="A1" s="4" t="str">
        <x:v>SOURCES — фактчек 25.08.2026</x:v>
      </x:c>
      <x:c r="B1" s="4"/>
      <x:c r="C1" s="4"/>
      <x:c r="D1" s="4"/>
      <x:c r="E1" s="4"/>
      <x:c r="F1" s="4"/>
      <x:c r="G1" s="4"/>
      <x:c r="H1" s="4"/>
    </x:row>
    <x:row r="2" ht="38" customHeight="1">
      <x:c r="A2" s="10" t="str">
        <x:v>Поставщики — заинтересованные стороны; их кейсы и обещания эффекта не используются как норматив окупаемости.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Источник</x:v>
      </x:c>
      <x:c r="B4" s="16" t="str">
        <x:v>URL</x:v>
      </x:c>
      <x:c r="C4" s="16" t="str">
        <x:v>Что подтверждает</x:v>
      </x:c>
      <x:c r="D4" s="16" t="str">
        <x:v>Дата/оговорка</x:v>
      </x:c>
    </x:row>
    <x:row r="5">
      <x:c r="A5" s="20" t="str">
        <x:v>Yandex SpeechSense</x:v>
      </x:c>
      <x:c r="B5" s="20" t="str">
        <x:v>https://yandex.cloud/ru/services/speechsense</x:v>
      </x:c>
      <x:c r="C5" s="20" t="str">
        <x:v>голосовые/текстовые коммуникации, теги, отчёты, интеграция</x:v>
      </x:c>
      <x:c r="D5" s="20" t="str">
        <x:v>актуально 25.08.2026</x:v>
      </x:c>
    </x:row>
    <x:row r="6">
      <x:c r="A6" s="20" t="str">
        <x:v>Yandex — интеграция Битрикс24</x:v>
      </x:c>
      <x:c r="B6" s="20" t="str">
        <x:v>https://yandex.cloud/ru/docs/tutorials/ml-ai/speechsense/bitrix24</x:v>
      </x:c>
      <x:c r="C6" s="20" t="str">
        <x:v>документированный сценарий интеграции</x:v>
      </x:c>
      <x:c r="D6" s="20" t="str">
        <x:v>обновлено 13.08.2026</x:v>
      </x:c>
    </x:row>
    <x:row r="7">
      <x:c r="A7" s="20" t="str">
        <x:v>MANGO OFFICE — речевая аналитика</x:v>
      </x:c>
      <x:c r="B7" s="20" t="str">
        <x:v>https://www.mango-office.ru/products/virtualnaya_ats/vozmozhnosti/speech-analytics/</x:v>
      </x:c>
      <x:c r="C7" s="20" t="str">
        <x:v>модуль 1100 ₽/мес, функции, включённые AI-минуты</x:v>
      </x:c>
      <x:c r="D7" s="20" t="str">
        <x:v>provider-specific</x:v>
      </x:c>
    </x:row>
    <x:row r="8">
      <x:c r="A8" s="20" t="str">
        <x:v>MANGO OFFICE — тарифы</x:v>
      </x:c>
      <x:c r="B8" s="20" t="str">
        <x:v>https://2flk.mango-office.ru/products/virtualnaya_ats/price/</x:v>
      </x:c>
      <x:c r="C8" s="20" t="str">
        <x:v>пример ставок распознавания 1,25–1,9 ₽/мин по тарифам</x:v>
      </x:c>
      <x:c r="D8" s="20" t="str">
        <x:v>provider-specific</x:v>
      </x:c>
    </x:row>
    <x:row r="9">
      <x:c r="A9" s="20" t="str">
        <x:v>MANGO OFFICE — изменение с 01.09.2026</x:v>
      </x:c>
      <x:c r="B9" s="20" t="str">
        <x:v>https://www.mango-office.ru/journal/tidings/aktualizatsiya-tarifov109/</x:v>
      </x:c>
      <x:c r="C9" s="20" t="str">
        <x:v>ИИ-тематики и помощники переходят на посимвольную тарификацию</x:v>
      </x:c>
      <x:c r="D9" s="20" t="str">
        <x:v>опубликовано 18.08.2026</x:v>
      </x:c>
    </x:row>
    <x:row r="10">
      <x:c r="A10" s="20" t="str">
        <x:v>MTS Exolve — подключение аналитики</x:v>
      </x:c>
      <x:c r="B10" s="20" t="str">
        <x:v>https://exolve.ru/faq/kak-podklyuchit-uslugu-rechevoy-analitiki/</x:v>
      </x:c>
      <x:c r="C10" s="20" t="str">
        <x:v>нужна запись; нет абонплаты, оплачивается анализированная минута</x:v>
      </x:c>
      <x:c r="D10" s="20" t="str">
        <x:v>тариф минуты проверить отдельно</x:v>
      </x:c>
    </x:row>
    <x:row r="11">
      <x:c r="A11" s="20" t="str">
        <x:v>MTS Exolve — возможности</x:v>
      </x:c>
      <x:c r="B11" s="20" t="str">
        <x:v>https://exolve.ru/faq/chto-takoe-rechevaya-analitika/</x:v>
      </x:c>
      <x:c r="C11" s="20" t="str">
        <x:v>транскрипт, роли, статистика, резюме, проблемы/итоги</x:v>
      </x:c>
      <x:c r="D11" s="20" t="str">
        <x:v>актуально 25.08.2026</x:v>
      </x:c>
    </x:row>
    <x:row r="12">
      <x:c r="A12" s="20" t="str">
        <x:v>Sber SaluteSpeech — подключение юрлиц</x:v>
      </x:c>
      <x:c r="B12" s="20" t="str">
        <x:v>https://developers.sber.ru/docs/ru/salutespeech/quick-start/integration-entities</x:v>
      </x:c>
      <x:c r="C12" s="20" t="str">
        <x:v>с 15.07.2026 подключение новых клиентов API недоступно</x:v>
      </x:c>
      <x:c r="D12" s="20" t="str">
        <x:v>важная текущая оговорка</x:v>
      </x:c>
    </x:row>
    <x:row r="13">
      <x:c r="A13" s="20" t="str">
        <x:v>Sber SaluteSpeech — тарифы</x:v>
      </x:c>
      <x:c r="B13" s="20" t="str">
        <x:v>https://developers.sber.ru/docs/ru/salutespeech/tariffs/legal-tariffs</x:v>
      </x:c>
      <x:c r="C13" s="20" t="str">
        <x:v>минимальная стоимость использования 15 000 ₽/мес для юрлиц</x:v>
      </x:c>
      <x:c r="D13" s="20" t="str">
        <x:v>обновлено 23.07.2026</x:v>
      </x:c>
    </x:row>
    <x:row r="14">
      <x:c r="A14" s="20" t="str">
        <x:v>152-ФЗ ст. 6</x:v>
      </x:c>
      <x:c r="B14" s="20" t="str">
        <x:v>https://www.consultant.ru/document/cons_doc_LAW_61801/315f051396c88f1e4f827ba3f2ae313d999a1873/</x:v>
      </x:c>
      <x:c r="C14" s="20" t="str">
        <x:v>основания обработки и поручение обработки</x:v>
      </x:c>
      <x:c r="D14" s="20" t="str">
        <x:v>ред. от 26.07.2026</x:v>
      </x:c>
    </x:row>
    <x:row r="15">
      <x:c r="A15" s="20" t="str">
        <x:v>152-ФЗ ст. 9</x:v>
      </x:c>
      <x:c r="B15" s="20" t="str">
        <x:v>https://www.consultant.ru/document/cons_doc_LAW_61801/6c94959bc017ac80140621762d2ac59f6006b08c/</x:v>
      </x:c>
      <x:c r="C15" s="20" t="str">
        <x:v>требования к согласию; с 2025 согласие оформляется отдельно</x:v>
      </x:c>
      <x:c r="D15" s="20" t="str">
        <x:v>ред. от 26.07.2026</x:v>
      </x:c>
    </x:row>
    <x:row r="16">
      <x:c r="A16" s="20" t="str">
        <x:v>152-ФЗ ст. 18</x:v>
      </x:c>
      <x:c r="B16" s="20" t="str">
        <x:v>https://www.consultant.ru/document/cons_doc_LAW_61801/cbf4e15b7c330f9372e876cdf2bc928bad7950ef/</x:v>
      </x:c>
      <x:c r="C16" s="20" t="str">
        <x:v>локализация баз при сборе ПД граждан РФ</x:v>
      </x:c>
      <x:c r="D16" s="20" t="str">
        <x:v>ред. от 26.07.2026</x:v>
      </x:c>
    </x:row>
  </x:sheetData>
  <x:mergeCells>
    <x:mergeCell ref="A1:H1"/>
    <x:mergeCell ref="A2:H2"/>
  </x:mergeCells>
  <x:pageMargins left="0.7" right="0.7" top="0.75" bottom="0.75" header="0.3" footer="0.3"/>
</x:worksheet>
</file>