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aec5ed778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c7936ab495ac4b76"/>
    <x:sheet xmlns:r="http://schemas.openxmlformats.org/officeDocument/2006/relationships" name="Факты_Stilla" sheetId="2" r:id="R0866b421ebb54694"/>
    <x:sheet xmlns:r="http://schemas.openxmlformats.org/officeDocument/2006/relationships" name="Вводные" sheetId="3" r:id="R5f6a83f010554d8a"/>
    <x:sheet xmlns:r="http://schemas.openxmlformats.org/officeDocument/2006/relationships" name="Юнит_экономика" sheetId="4" r:id="R0ab74fdccd8342b0"/>
    <x:sheet xmlns:r="http://schemas.openxmlformats.org/officeDocument/2006/relationships" name="Runway" sheetId="5" r:id="R721a072c9e924e6c"/>
    <x:sheet xmlns:r="http://schemas.openxmlformats.org/officeDocument/2006/relationships" name="Сценарии" sheetId="6" r:id="R7ff3839bf6aa4fb5"/>
    <x:sheet xmlns:r="http://schemas.openxmlformats.org/officeDocument/2006/relationships" name="Sensitivity" sheetId="7" r:id="R00dadc698f3d45ed"/>
    <x:sheet xmlns:r="http://schemas.openxmlformats.org/officeDocument/2006/relationships" name="Milestones" sheetId="8" r:id="R02a44b09a8ed4a29"/>
    <x:sheet xmlns:r="http://schemas.openxmlformats.org/officeDocument/2006/relationships" name="Dashboard" sheetId="9" r:id="R7b0b309e1fbb4ed2"/>
    <x:sheet xmlns:r="http://schemas.openxmlformats.org/officeDocument/2006/relationships" name="Источники" sheetId="10" r:id="R3049599d5f6e48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;[Red]($#,##0);-"/>
    <x:numFmt numFmtId="201" formatCode="#,##0 &quot;₽&quot;;[Red](#,##0 &quot;₽&quot;);-"/>
    <x:numFmt numFmtId="202" formatCode="0.0%;[Red](0.0%);-"/>
    <x:numFmt numFmtId="203" formatCode="0.0"/>
    <x:numFmt numFmtId="204" formatCode="0.0x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000000"/>
      <x:name val="Carlito"/>
    </x:font>
    <x:font>
      <x:b/>
      <x:sz val="15"/>
      <x:color rgb="FF1721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212B"/>
      </x:patternFill>
    </x:fill>
    <x:fill>
      <x:patternFill patternType="solid">
        <x:fgColor rgb="FFFFF4CC"/>
      </x:patternFill>
    </x:fill>
    <x:fill>
      <x:patternFill patternType="solid">
        <x:fgColor rgb="FF2F3A45"/>
      </x:patternFill>
    </x:fill>
    <x:fill>
      <x:patternFill patternType="solid">
        <x:fgColor rgb="FFE8F5EC"/>
      </x:patternFill>
    </x:fill>
  </x:fills>
  <x:borders count="2">
    <x:border/>
    <x:border/>
  </x:borders>
  <x:cellStyleXfs count="1">
    <x:xf numFmtId="0" fontId="0" fillId="0" borderId="0"/>
  </x:cellStyleXfs>
  <x:cellXfs count="8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201" fontId="4" fillId="3" borderId="0" xfId="0" applyNumberFormat="1" applyFont="1" applyFill="1" applyBorder="1" applyAlignment="1">
      <x:alignment wrapText="1"/>
    </x:xf>
    <x:xf numFmtId="201" fontId="4" fillId="3" borderId="1" xfId="0" applyNumberFormat="1" applyFont="1" applyFill="1" applyBorder="1" applyAlignment="1">
      <x:alignment wrapText="1"/>
    </x:xf>
    <x:xf numFmtId="202" fontId="4" fillId="3" borderId="0" xfId="0" applyNumberFormat="1" applyFont="1" applyFill="1" applyBorder="1" applyAlignment="1">
      <x:alignment wrapText="1"/>
    </x:xf>
    <x:xf numFmtId="202" fontId="4" fillId="3" borderId="1" xfId="0" applyNumberFormat="1" applyFont="1" applyFill="1" applyBorder="1" applyAlignment="1">
      <x:alignment wrapText="1"/>
    </x:xf>
    <x:xf numFmtId="201" fontId="5" fillId="0" borderId="0" xfId="0" applyNumberFormat="1" applyFont="1" applyFill="1" applyBorder="1"/>
    <x:xf numFmtId="201" fontId="6" fillId="0" borderId="0" xfId="0" applyNumberFormat="1" applyFont="1" applyFill="1" applyBorder="1"/>
    <x:xf numFmtId="201" fontId="5" fillId="0" borderId="1" xfId="0" applyNumberFormat="1" applyFont="1" applyFill="1" applyBorder="1"/>
    <x:xf numFmtId="201" fontId="6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3" fontId="6" fillId="0" borderId="0" xfId="0" applyNumberFormat="1" applyFont="1" applyFill="1" applyBorder="1"/>
    <x:xf numFmtId="203" fontId="6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4" fontId="6" fillId="0" borderId="0" xfId="0" applyNumberFormat="1" applyFont="1" applyFill="1" applyBorder="1"/>
    <x:xf numFmtId="204" fontId="6" fillId="0" borderId="1" xfId="0" applyNumberFormat="1" applyFont="1" applyFill="1" applyBorder="1"/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1" fontId="4" fillId="3" borderId="0" xfId="0" applyNumberFormat="1" applyFont="1" applyFill="1" applyBorder="1"/>
    <x:xf numFmtId="201" fontId="4" fillId="3" borderId="1" xfId="0" applyNumberFormat="1" applyFont="1" applyFill="1" applyBorder="1"/>
    <x:xf numFmtId="202" fontId="4" fillId="3" borderId="0" xfId="0" applyNumberFormat="1" applyFont="1" applyFill="1" applyBorder="1"/>
    <x:xf numFmtId="202" fontId="4" fillId="3" borderId="1" xfId="0" applyNumberFormat="1" applyFont="1" applyFill="1" applyBorder="1"/>
    <x:xf numFmtId="203" fontId="4" fillId="3" borderId="0" xfId="0" applyNumberFormat="1" applyFont="1" applyFill="1" applyBorder="1"/>
    <x:xf numFmtId="203" fontId="4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5" fillId="0" borderId="0" xfId="0" applyNumberFormat="1" applyFont="1" applyFill="1" applyBorder="1"/>
    <x:xf numFmtId="204" fontId="5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0" fontId="5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5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ill>
        <x:patternFill patternType="solid">
          <x:bgColor rgb="FFDCFCE7"/>
        </x:patternFill>
      </x:fill>
    </x:dxf>
    <x:dxf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1e807eef04247" /><Relationship Type="http://schemas.openxmlformats.org/officeDocument/2006/relationships/theme" Target="/xl/theme/theme1.xml" Id="Rcee4e0eb30754423" /><Relationship Type="http://schemas.openxmlformats.org/officeDocument/2006/relationships/sharedStrings" Target="/xl/sharedStrings.xml" Id="Rf0c6b81f1bb640f6" /><Relationship Type="http://schemas.openxmlformats.org/officeDocument/2006/relationships/worksheet" Target="/xl/worksheets/sheet1.xml" Id="Rc7936ab495ac4b76" /><Relationship Type="http://schemas.openxmlformats.org/officeDocument/2006/relationships/worksheet" Target="/xl/worksheets/sheet2.xml" Id="R0866b421ebb54694" /><Relationship Type="http://schemas.openxmlformats.org/officeDocument/2006/relationships/worksheet" Target="/xl/worksheets/sheet3.xml" Id="R5f6a83f010554d8a" /><Relationship Type="http://schemas.openxmlformats.org/officeDocument/2006/relationships/worksheet" Target="/xl/worksheets/sheet4.xml" Id="R0ab74fdccd8342b0" /><Relationship Type="http://schemas.openxmlformats.org/officeDocument/2006/relationships/worksheet" Target="/xl/worksheets/sheet5.xml" Id="R721a072c9e924e6c" /><Relationship Type="http://schemas.openxmlformats.org/officeDocument/2006/relationships/worksheet" Target="/xl/worksheets/sheet6.xml" Id="R7ff3839bf6aa4fb5" /><Relationship Type="http://schemas.openxmlformats.org/officeDocument/2006/relationships/worksheet" Target="/xl/worksheets/sheet7.xml" Id="R00dadc698f3d45ed" /><Relationship Type="http://schemas.openxmlformats.org/officeDocument/2006/relationships/worksheet" Target="/xl/worksheets/sheet8.xml" Id="R02a44b09a8ed4a29" /><Relationship Type="http://schemas.openxmlformats.org/officeDocument/2006/relationships/worksheet" Target="/xl/worksheets/sheet9.xml" Id="R7b0b309e1fbb4ed2" /><Relationship Type="http://schemas.openxmlformats.org/officeDocument/2006/relationships/worksheet" Target="/xl/worksheets/sheet10.xml" Id="R3049599d5f6e487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dd303bf9dbc44c7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Cash balance</c:v>
          </c:tx>
          <c:marker>
            <c:symbol val="none"/>
          </c:marker>
          <c:cat>
            <c:strRef>
              <c:f>'Dashboard'!$J$2:$AB$2</c:f>
              <c:strCache>
                <c:ptCount val="0"/>
              </c:strCache>
            </c:strRef>
          </c:cat>
          <c:val>
            <c:numRef>
              <c:f>'Dashboard'!$J$3:$AB$3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14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dd303bf9dbc44c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.xml" Id="R8ac9cd1f99a3409b" /></Relationships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2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2" customHeight="1">
      <x:c r="A1" s="5" t="str">
        <x:v>STILLA.AI / META — МОДЕЛЬ UNIT ECONOMICS, RUNWAY И FUNDING</x:v>
      </x:c>
    </x:row>
    <x:row r="3" ht="42" customHeight="1">
      <x:c r="A3" s="12" t="str">
        <x:v>Назначение: проверить экономику и запас времени условного небольшого B2B AI-проекта по механике кейса Stilla. Это НЕ восстановление финансов Stilla.</x:v>
      </x:c>
    </x:row>
    <x:row r="5" ht="22" customHeight="1">
      <x:c r="A5" s="17" t="str">
        <x:v>КАК ЧИТАТЬ ФАЙЛ</x:v>
      </x:c>
    </x:row>
    <x:row r="7">
      <x:c r="A7" s="23" t="str">
        <x:v>Лист</x:v>
      </x:c>
      <x:c r="B7" s="23" t="str">
        <x:v>Что находится</x:v>
      </x:c>
      <x:c r="C7" s="23" t="str">
        <x:v>Что менять</x:v>
      </x:c>
    </x:row>
    <x:row r="8">
      <x:c r="A8" s="28" t="str">
        <x:v>Факты_Stilla</x:v>
      </x:c>
      <x:c r="B8" s="28" t="str">
        <x:v>Только подтверждённые публичные факты и неизвестные показатели.</x:v>
      </x:c>
      <x:c r="C8" s="28" t="str">
        <x:v>Не менять без нового источника.</x:v>
      </x:c>
    </x:row>
    <x:row r="9">
      <x:c r="A9" s="28" t="str">
        <x:v>Вводные</x:v>
      </x:c>
      <x:c r="B9" s="28" t="str">
        <x:v>Синие значения — сценарные параметры аналога.</x:v>
      </x:c>
      <x:c r="C9" s="28" t="str">
        <x:v>Менять для своего продукта.</x:v>
      </x:c>
    </x:row>
    <x:row r="10">
      <x:c r="A10" s="28" t="str">
        <x:v>Юнит_экономика</x:v>
      </x:c>
      <x:c r="B10" s="28" t="str">
        <x:v>Вклад на клиента, CAC payback, LTV/CAC.</x:v>
      </x:c>
      <x:c r="C10" s="28" t="str">
        <x:v>Формулы — не перезаписывать.</x:v>
      </x:c>
    </x:row>
    <x:row r="11">
      <x:c r="A11" s="28" t="str">
        <x:v>Runway</x:v>
      </x:c>
      <x:c r="B11" s="28" t="str">
        <x:v>Помесячный cash burn и запас времени.</x:v>
      </x:c>
      <x:c r="C11" s="28" t="str">
        <x:v>Менять вводы на листе «Вводные».</x:v>
      </x:c>
    </x:row>
    <x:row r="12">
      <x:c r="A12" s="28" t="str">
        <x:v>Сценарии</x:v>
      </x:c>
      <x:c r="B12" s="28" t="str">
        <x:v>WEAK / BASE / STRONG / STRESS.</x:v>
      </x:c>
      <x:c r="C12" s="28" t="str">
        <x:v>Сценарные допущения можно адаптировать.</x:v>
      </x:c>
    </x:row>
    <x:row r="13">
      <x:c r="A13" s="28" t="str">
        <x:v>Sensitivity</x:v>
      </x:c>
      <x:c r="B13" s="28" t="str">
        <x:v>Чувствительность к ARPA и churn.</x:v>
      </x:c>
      <x:c r="C13" s="28" t="str">
        <x:v>Таблица показывает диапазон результата.</x:v>
      </x:c>
    </x:row>
    <x:row r="14">
      <x:c r="A14" s="28" t="str">
        <x:v>Milestones</x:v>
      </x:c>
      <x:c r="B14" s="28" t="str">
        <x:v>Gates и лимиты бюджета проверки.</x:v>
      </x:c>
      <x:c r="C14" s="28" t="str">
        <x:v>Внести факт выполнения и решения.</x:v>
      </x:c>
    </x:row>
    <x:row r="15">
      <x:c r="A15" s="28" t="str">
        <x:v>Dashboard</x:v>
      </x:c>
      <x:c r="B15" s="28" t="str">
        <x:v>Короткий итог модели.</x:v>
      </x:c>
      <x:c r="C15" s="28" t="str">
        <x:v>Не менять формулы.</x:v>
      </x:c>
    </x:row>
    <x:row r="16">
      <x:c r="A16" s="28" t="str">
        <x:v>Источники</x:v>
      </x:c>
      <x:c r="B16" s="28" t="str">
        <x:v>Ссылки и дата проверки.</x:v>
      </x:c>
      <x:c r="C16" s="28" t="str">
        <x:v>Обновлять при новом фактчеке.</x:v>
      </x:c>
    </x:row>
    <x:row r="18" ht="22" customHeight="1">
      <x:c r="A18" s="17" t="str">
        <x:v>ЦВЕТОВАЯ ЛОГИКА</x:v>
      </x:c>
    </x:row>
    <x:row r="20">
      <x:c r="A20" s="30" t="str">
        <x:v>Синий текст</x:v>
      </x:c>
      <x:c r="B20" s="30" t="str">
        <x:v>изменяемый ввод</x:v>
      </x:c>
    </x:row>
    <x:row r="21">
      <x:c r="A21" s="32" t="str">
        <x:v>Зелёный текст</x:v>
      </x:c>
      <x:c r="B21" s="32" t="str">
        <x:v>ссылка на другой лист</x:v>
      </x:c>
    </x:row>
    <x:row r="22">
      <x:c r="A22" s="34" t="str">
        <x:v>Чёрный текст</x:v>
      </x:c>
      <x:c r="B22" s="34" t="str">
        <x:v>формула/расчёт</x:v>
      </x:c>
    </x:row>
    <x:row r="23">
      <x:c r="A23" s="10" t="str">
        <x:v>Жёлтая заливка</x:v>
      </x:c>
      <x:c r="B23" s="10" t="str">
        <x:v>ключевое допущение, которое нужно перепроверить</x:v>
      </x:c>
    </x:row>
  </x:sheetData>
  <x:mergeCells>
    <x:mergeCell ref="A1:H1"/>
    <x:mergeCell ref="A3:H3"/>
    <x:mergeCell ref="A5:H5"/>
    <x:mergeCell ref="A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4" hidden="0" customWidth="1"/>
    <x:col min="3" max="3" width="20" hidden="0" customWidth="1"/>
    <x:col min="4" max="4" width="28" hidden="0" customWidth="1"/>
    <x:col min="5" max="5" width="17" hidden="0" customWidth="1"/>
    <x:col min="6" max="6" width="38" hidden="0" customWidth="1"/>
  </x:cols>
  <x:sheetData>
    <x:row r="1" ht="32" customHeight="1">
      <x:c r="A1" s="5" t="str">
        <x:v>ПОДТВЕРЖДЁННЫЕ ФАКТЫ STILLA — 15.09.2026</x:v>
      </x:c>
    </x:row>
    <x:row r="3">
      <x:c r="A3" s="23" t="str">
        <x:v>Показатель</x:v>
      </x:c>
      <x:c r="B3" s="23" t="str">
        <x:v>Значение</x:v>
      </x:c>
      <x:c r="C3" s="23" t="str">
        <x:v>Статус</x:v>
      </x:c>
      <x:c r="D3" s="23" t="str">
        <x:v>Источник</x:v>
      </x:c>
      <x:c r="E3" s="23" t="str">
        <x:v>Дата источника</x:v>
      </x:c>
      <x:c r="F3" s="23" t="str">
        <x:v>Комментарий</x:v>
      </x:c>
    </x:row>
    <x:row r="4">
      <x:c r="A4" s="28" t="str">
        <x:v>Год основания</x:v>
      </x:c>
      <x:c r="B4" s="38" t="n">
        <x:v>2024</x:v>
      </x:c>
      <x:c r="C4" s="28" t="str">
        <x:v>Факт</x:v>
      </x:c>
      <x:c r="D4" s="28" t="str">
        <x:v>Axios / General Catalyst</x:v>
      </x:c>
      <x:c r="E4" s="28" t="str">
        <x:v>09.09.2026</x:v>
      </x:c>
      <x:c r="F4" s="28" t="str">
        <x:v>Стокгольм, Швеция</x:v>
      </x:c>
    </x:row>
    <x:row r="5">
      <x:c r="A5" s="28" t="str">
        <x:v>Pre-seed funding, USD</x:v>
      </x:c>
      <x:c r="B5" s="39" t="n">
        <x:v>5000000</x:v>
      </x:c>
      <x:c r="C5" s="28" t="str">
        <x:v>Факт</x:v>
      </x:c>
      <x:c r="D5" s="28" t="str">
        <x:v>Stilla / General Catalyst</x:v>
      </x:c>
      <x:c r="E5" s="28" t="str">
        <x:v>20.01.2026</x:v>
      </x:c>
      <x:c r="F5" s="28" t="str">
        <x:v>Раунд led by General Catalyst</x:v>
      </x:c>
    </x:row>
    <x:row r="6">
      <x:c r="A6" s="28" t="str">
        <x:v>Дата объявления о Meta</x:v>
      </x:c>
      <x:c r="B6" s="38" t="str">
        <x:v>09.09.2026</x:v>
      </x:c>
      <x:c r="C6" s="28" t="str">
        <x:v>Факт</x:v>
      </x:c>
      <x:c r="D6" s="28" t="str">
        <x:v>Stilla / Axios</x:v>
      </x:c>
      <x:c r="E6" s="28" t="str">
        <x:v>09.09.2026</x:v>
      </x:c>
      <x:c r="F6" s="28" t="str">
        <x:v>Stilla: joining Meta; Axios: acquisition</x:v>
      </x:c>
    </x:row>
    <x:row r="7">
      <x:c r="A7" s="28" t="str">
        <x:v>Цена сделки</x:v>
      </x:c>
      <x:c r="B7" s="38" t="str">
        <x:v>не раскрыта</x:v>
      </x:c>
      <x:c r="C7" s="28" t="str">
        <x:v>Неизвестно</x:v>
      </x:c>
      <x:c r="D7" s="28" t="str">
        <x:v>Stilla / Axios</x:v>
      </x:c>
      <x:c r="E7" s="28" t="str">
        <x:v>09.09.2026</x:v>
      </x:c>
      <x:c r="F7" s="28" t="str">
        <x:v>Не оценивать как факт</x:v>
      </x:c>
    </x:row>
    <x:row r="8">
      <x:c r="A8" s="28" t="str">
        <x:v>ARR / выручка</x:v>
      </x:c>
      <x:c r="B8" s="38" t="str">
        <x:v>не раскрыта</x:v>
      </x:c>
      <x:c r="C8" s="28" t="str">
        <x:v>Неизвестно</x:v>
      </x:c>
      <x:c r="D8" s="28" t="str">
        <x:v>Открытые источники</x:v>
      </x:c>
      <x:c r="E8" s="28" t="str">
        <x:v>15.09.2026</x:v>
      </x:c>
      <x:c r="F8" s="28" t="str">
        <x:v>Нет публичного подтверждения</x:v>
      </x:c>
    </x:row>
    <x:row r="9">
      <x:c r="A9" s="28" t="str">
        <x:v>Burn rate</x:v>
      </x:c>
      <x:c r="B9" s="38" t="str">
        <x:v>не раскрыт</x:v>
      </x:c>
      <x:c r="C9" s="28" t="str">
        <x:v>Неизвестно</x:v>
      </x:c>
      <x:c r="D9" s="28" t="str">
        <x:v>Открытые источники</x:v>
      </x:c>
      <x:c r="E9" s="28" t="str">
        <x:v>15.09.2026</x:v>
      </x:c>
      <x:c r="F9" s="28" t="str">
        <x:v>Runway Stilla нельзя вычислить</x:v>
      </x:c>
    </x:row>
    <x:row r="10">
      <x:c r="A10" s="28" t="str">
        <x:v>Фактический runway</x:v>
      </x:c>
      <x:c r="B10" s="38" t="str">
        <x:v>не раскрыт</x:v>
      </x:c>
      <x:c r="C10" s="28" t="str">
        <x:v>Неизвестно</x:v>
      </x:c>
      <x:c r="D10" s="28" t="str">
        <x:v>Открытые источники</x:v>
      </x:c>
      <x:c r="E10" s="28" t="str">
        <x:v>15.09.2026</x:v>
      </x:c>
      <x:c r="F10" s="28" t="str">
        <x:v>Не подменять сценарием</x:v>
      </x:c>
    </x:row>
    <x:row r="11">
      <x:c r="A11" s="28" t="str">
        <x:v>Назначение сделки</x:v>
      </x:c>
      <x:c r="B11" s="38" t="str">
        <x:v>ускорить Meta Business Agent</x:v>
      </x:c>
      <x:c r="C11" s="28" t="str">
        <x:v>Факт по Axios</x:v>
      </x:c>
      <x:c r="D11" s="28" t="str">
        <x:v>Axios</x:v>
      </x:c>
      <x:c r="E11" s="28" t="str">
        <x:v>09.09.2026</x:v>
      </x:c>
      <x:c r="F11" s="28" t="str">
        <x:v>WhatsApp, Messenger, Instagram</x:v>
      </x:c>
    </x:row>
    <x:row r="12">
      <x:c r="A12" s="28" t="str">
        <x:v>Meta Business Agent users</x:v>
      </x:c>
      <x:c r="B12" s="38" t="str">
        <x:v>&gt; 1 млн компаний</x:v>
      </x:c>
      <x:c r="C12" s="28" t="str">
        <x:v>Сообщение Meta через Axios</x:v>
      </x:c>
      <x:c r="D12" s="28" t="str">
        <x:v>Axios</x:v>
      </x:c>
      <x:c r="E12" s="28" t="str">
        <x:v>09.09.2026</x:v>
      </x:c>
      <x:c r="F12" s="28" t="str">
        <x:v>Не метрика Stilla</x:v>
      </x:c>
    </x:row>
    <x:row r="13">
      <x:c r="A13" s="28" t="str">
        <x:v>Публичный продукт</x:v>
      </x:c>
      <x:c r="B13" s="38" t="str">
        <x:v>multiplayer AI agent</x:v>
      </x:c>
      <x:c r="C13" s="28" t="str">
        <x:v>Факт продукта</x:v>
      </x:c>
      <x:c r="D13" s="28" t="str">
        <x:v>Stilla docs</x:v>
      </x:c>
      <x:c r="E13" s="28" t="str">
        <x:v>15.09.2026</x:v>
      </x:c>
      <x:c r="F13" s="28" t="str">
        <x:v>Shared context + actions + integrations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18" hidden="0" customWidth="1"/>
    <x:col min="3" max="3" width="12" hidden="0" customWidth="1"/>
    <x:col min="4" max="4" width="14" hidden="0" customWidth="1"/>
    <x:col min="5" max="5" width="24" hidden="0" customWidth="1"/>
    <x:col min="6" max="6" width="42" hidden="0" customWidth="1"/>
  </x:cols>
  <x:sheetData>
    <x:row r="1" ht="32" customHeight="1">
      <x:c r="A1" s="5" t="str">
        <x:v>СЦЕНАРНЫЕ ВВОДНЫЕ — АНАЛОГ НЕБОЛЬШОГО B2B AI-ПРОЕКТА</x:v>
      </x:c>
    </x:row>
    <x:row r="3" ht="36" customHeight="1">
      <x:c r="A3" s="12" t="str">
        <x:v>Все значения ниже — сценарные допущения для проверки механики. Они НЕ являются показателями Stilla. Синие значения можно менять.</x:v>
      </x:c>
    </x:row>
    <x:row r="5">
      <x:c r="A5" s="23" t="str">
        <x:v>Параметр</x:v>
      </x:c>
      <x:c r="B5" s="23" t="str">
        <x:v>BASE</x:v>
      </x:c>
      <x:c r="C5" s="23" t="str">
        <x:v>Ед.</x:v>
      </x:c>
      <x:c r="D5" s="23" t="str">
        <x:v>Тип</x:v>
      </x:c>
      <x:c r="E5" s="23" t="str">
        <x:v>Источник/статус</x:v>
      </x:c>
      <x:c r="F5" s="23" t="str">
        <x:v>Комментарий</x:v>
      </x:c>
    </x:row>
    <x:row r="6">
      <x:c r="A6" s="28" t="str">
        <x:v>Стартовый денежный ресурс</x:v>
      </x:c>
      <x:c r="B6" s="44" t="n">
        <x:v>4500000</x:v>
      </x:c>
      <x:c r="C6" s="28" t="str">
        <x:v>₽</x:v>
      </x:c>
      <x:c r="D6" s="28" t="str">
        <x:v>Сценарий</x:v>
      </x:c>
      <x:c r="E6" s="28" t="str">
        <x:v>Допущение проекта</x:v>
      </x:c>
      <x:c r="F6" s="28" t="str">
        <x:v>Доступный cash для проверки и раннего scale</x:v>
      </x:c>
    </x:row>
    <x:row r="7">
      <x:c r="A7" s="28" t="str">
        <x:v>ARPA на организацию / мес.</x:v>
      </x:c>
      <x:c r="B7" s="44" t="n">
        <x:v>45000</x:v>
      </x:c>
      <x:c r="C7" s="28" t="str">
        <x:v>₽</x:v>
      </x:c>
      <x:c r="D7" s="28" t="str">
        <x:v>Сценарий</x:v>
      </x:c>
      <x:c r="E7" s="28" t="str">
        <x:v>Допущение проекта</x:v>
      </x:c>
      <x:c r="F7" s="28" t="str">
        <x:v>Средняя подписка + usage</x:v>
      </x:c>
    </x:row>
    <x:row r="8">
      <x:c r="A8" s="28" t="str">
        <x:v>Переменная AI/infra на орг. / мес.</x:v>
      </x:c>
      <x:c r="B8" s="44" t="n">
        <x:v>8000</x:v>
      </x:c>
      <x:c r="C8" s="28" t="str">
        <x:v>₽</x:v>
      </x:c>
      <x:c r="D8" s="28" t="str">
        <x:v>Сценарий</x:v>
      </x:c>
      <x:c r="E8" s="28" t="str">
        <x:v>Допущение проекта</x:v>
      </x:c>
      <x:c r="F8" s="28" t="str">
        <x:v>Модели, storage, compute</x:v>
      </x:c>
    </x:row>
    <x:row r="9">
      <x:c r="A9" s="28" t="str">
        <x:v>Support / success на орг. / мес.</x:v>
      </x:c>
      <x:c r="B9" s="44" t="n">
        <x:v>4000</x:v>
      </x:c>
      <x:c r="C9" s="28" t="str">
        <x:v>₽</x:v>
      </x:c>
      <x:c r="D9" s="28" t="str">
        <x:v>Сценарий</x:v>
      </x:c>
      <x:c r="E9" s="28" t="str">
        <x:v>Допущение проекта</x:v>
      </x:c>
      <x:c r="F9" s="28" t="str">
        <x:v>Переменная часть обслуживания</x:v>
      </x:c>
    </x:row>
    <x:row r="10">
      <x:c r="A10" s="28" t="str">
        <x:v>CAC</x:v>
      </x:c>
      <x:c r="B10" s="44" t="n">
        <x:v>120000</x:v>
      </x:c>
      <x:c r="C10" s="28" t="str">
        <x:v>₽</x:v>
      </x:c>
      <x:c r="D10" s="28" t="str">
        <x:v>Сценарий</x:v>
      </x:c>
      <x:c r="E10" s="28" t="str">
        <x:v>Допущение проекта</x:v>
      </x:c>
      <x:c r="F10" s="28" t="str">
        <x:v>Blended CAC после пилотов</x:v>
      </x:c>
    </x:row>
    <x:row r="11">
      <x:c r="A11" s="28" t="str">
        <x:v>Monthly logo churn</x:v>
      </x:c>
      <x:c r="B11" s="44" t="n">
        <x:v>0.04</x:v>
      </x:c>
      <x:c r="C11" s="28" t="str">
        <x:v>%</x:v>
      </x:c>
      <x:c r="D11" s="28" t="str">
        <x:v>Сценарий</x:v>
      </x:c>
      <x:c r="E11" s="28" t="str">
        <x:v>Допущение проекта</x:v>
      </x:c>
      <x:c r="F11" s="28" t="str">
        <x:v>Логотипный churn</x:v>
      </x:c>
    </x:row>
    <x:row r="12">
      <x:c r="A12" s="28" t="str">
        <x:v>Платные организации на старте</x:v>
      </x:c>
      <x:c r="B12" s="46" t="n">
        <x:v>3</x:v>
      </x:c>
      <x:c r="C12" s="28" t="str">
        <x:v>орг.</x:v>
      </x:c>
      <x:c r="D12" s="28" t="str">
        <x:v>Сценарий</x:v>
      </x:c>
      <x:c r="E12" s="28" t="str">
        <x:v>Допущение проекта</x:v>
      </x:c>
      <x:c r="F12" s="28" t="str">
        <x:v>После design-partner фазы</x:v>
      </x:c>
    </x:row>
    <x:row r="13">
      <x:c r="A13" s="28" t="str">
        <x:v>Новые платные орг. / мес.</x:v>
      </x:c>
      <x:c r="B13" s="42" t="n">
        <x:v>2</x:v>
      </x:c>
      <x:c r="C13" s="28" t="str">
        <x:v>орг.</x:v>
      </x:c>
      <x:c r="D13" s="28" t="str">
        <x:v>Сценарий</x:v>
      </x:c>
      <x:c r="E13" s="28" t="str">
        <x:v>Допущение проекта</x:v>
      </x:c>
      <x:c r="F13" s="28" t="str">
        <x:v>BASE темп</x:v>
      </x:c>
    </x:row>
    <x:row r="14">
      <x:c r="A14" s="28" t="str">
        <x:v>Команда / ФОТ / мес.</x:v>
      </x:c>
      <x:c r="B14" s="42" t="n">
        <x:v>520000</x:v>
      </x:c>
      <x:c r="C14" s="28" t="str">
        <x:v>₽</x:v>
      </x:c>
      <x:c r="D14" s="28" t="str">
        <x:v>Сценарий</x:v>
      </x:c>
      <x:c r="E14" s="28" t="str">
        <x:v>Допущение проекта</x:v>
      </x:c>
      <x:c r="F14" s="28" t="str">
        <x:v>Компактная founder-led команда</x:v>
      </x:c>
    </x:row>
    <x:row r="15">
      <x:c r="A15" s="28" t="str">
        <x:v>Фикс. cloud/dev/security / мес.</x:v>
      </x:c>
      <x:c r="B15" s="44" t="n">
        <x:v>120000</x:v>
      </x:c>
      <x:c r="C15" s="28" t="str">
        <x:v>₽</x:v>
      </x:c>
      <x:c r="D15" s="28" t="str">
        <x:v>Сценарий</x:v>
      </x:c>
      <x:c r="E15" s="28" t="str">
        <x:v>Допущение проекта</x:v>
      </x:c>
      <x:c r="F15" s="28" t="str">
        <x:v>Не включает variable AI</x:v>
      </x:c>
    </x:row>
    <x:row r="16">
      <x:c r="A16" s="28" t="str">
        <x:v>Продажи/маркетинг / мес.</x:v>
      </x:c>
      <x:c r="B16" s="44" t="n">
        <x:v>90000</x:v>
      </x:c>
      <x:c r="C16" s="28" t="str">
        <x:v>₽</x:v>
      </x:c>
      <x:c r="D16" s="28" t="str">
        <x:v>Сценарий</x:v>
      </x:c>
      <x:c r="E16" s="28" t="str">
        <x:v>Допущение проекта</x:v>
      </x:c>
      <x:c r="F16" s="28" t="str">
        <x:v>Founder-led + инструменты</x:v>
      </x:c>
    </x:row>
    <x:row r="17">
      <x:c r="A17" s="28" t="str">
        <x:v>Прочие OPEX / мес.</x:v>
      </x:c>
      <x:c r="B17" s="44" t="n">
        <x:v>70000</x:v>
      </x:c>
      <x:c r="C17" s="28" t="str">
        <x:v>₽</x:v>
      </x:c>
      <x:c r="D17" s="28" t="str">
        <x:v>Сценарий</x:v>
      </x:c>
      <x:c r="E17" s="28" t="str">
        <x:v>Допущение проекта</x:v>
      </x:c>
      <x:c r="F17" s="28" t="str">
        <x:v>Юрист, бухгалтерия, сервисы</x:v>
      </x:c>
    </x:row>
    <x:row r="18">
      <x:c r="A18" s="28" t="str">
        <x:v>Горизонт модели</x:v>
      </x:c>
      <x:c r="B18" s="44" t="n">
        <x:v>18</x:v>
      </x:c>
      <x:c r="C18" s="28" t="str">
        <x:v>мес.</x:v>
      </x:c>
      <x:c r="D18" s="28" t="str">
        <x:v>Сценарий</x:v>
      </x:c>
      <x:c r="E18" s="28" t="str">
        <x:v>Стандарт модели</x:v>
      </x:c>
      <x:c r="F18" s="28" t="str">
        <x:v>Можно менять ограниченно</x:v>
      </x:c>
    </x:row>
    <x:row r="19">
      <x:c r="A19" s="28" t="str">
        <x:v>Бюджет validation 90 дней</x:v>
      </x:c>
      <x:c r="B19" s="44" t="n">
        <x:v>310000</x:v>
      </x:c>
      <x:c r="C19" s="28" t="str">
        <x:v>₽</x:v>
      </x:c>
      <x:c r="D19" s="28" t="str">
        <x:v>Сценарий</x:v>
      </x:c>
      <x:c r="E19" s="28" t="str">
        <x:v>Toolkit</x:v>
      </x:c>
      <x:c r="F19" s="28" t="str">
        <x:v>Экономный верхний ориентир без зарплаты основателя</x:v>
      </x:c>
    </x:row>
  </x:sheetData>
  <x:mergeCells>
    <x:mergeCell ref="A1:F1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4" hidden="0" customWidth="1"/>
    <x:col min="4" max="4" width="28" hidden="0" customWidth="1"/>
    <x:col min="5" max="5" width="22" hidden="0" customWidth="1"/>
    <x:col min="6" max="6" width="18" hidden="0" customWidth="1"/>
  </x:cols>
  <x:sheetData>
    <x:row r="1" ht="32" customHeight="1">
      <x:c r="A1" s="5" t="str">
        <x:v>UNIT ECONOMICS — СЦЕНАРНЫЙ АНАЛОГ</x:v>
      </x:c>
    </x:row>
    <x:row r="3" ht="22" customHeight="1">
      <x:c r="A3" s="17" t="str">
        <x:v>ВКЛАД НА ОДНУ ОРГАНИЗАЦИЮ В МЕСЯЦ</x:v>
      </x:c>
      <x:c r="D3" s="17" t="str">
        <x:v>LTV / CAC</x:v>
      </x:c>
    </x:row>
    <x:row r="5">
      <x:c r="A5" s="23" t="str">
        <x:v>Метрика</x:v>
      </x:c>
      <x:c r="B5" s="23" t="str">
        <x:v>Значение</x:v>
      </x:c>
      <x:c r="D5" s="23" t="str">
        <x:v>Метрика</x:v>
      </x:c>
      <x:c r="E5" s="23" t="str">
        <x:v>Значение</x:v>
      </x:c>
    </x:row>
    <x:row r="6">
      <x:c r="A6" t="str">
        <x:v>ARPA</x:v>
      </x:c>
      <x:c r="B6" s="48" t="n">
        <x:f>'Вводные'!$B$7</x:f>
        <x:v>45000</x:v>
      </x:c>
      <x:c r="D6" t="str">
        <x:v>Monthly churn</x:v>
      </x:c>
      <x:c r="E6" s="56" t="n">
        <x:f>'Вводные'!$B$11</x:f>
        <x:v>0.04</x:v>
      </x:c>
    </x:row>
    <x:row r="7">
      <x:c r="A7" t="str">
        <x:v>AI/infra variable</x:v>
      </x:c>
      <x:c r="B7" s="48" t="n">
        <x:f>'Вводные'!$B$8</x:f>
        <x:v>8000</x:v>
      </x:c>
      <x:c r="D7" t="str">
        <x:v>Approx. lifetime, мес.</x:v>
      </x:c>
      <x:c r="E7" s="54" t="n">
        <x:f>IFERROR(1/E6,0)</x:f>
        <x:v>25</x:v>
      </x:c>
    </x:row>
    <x:row r="8">
      <x:c r="A8" t="str">
        <x:v>Support variable</x:v>
      </x:c>
      <x:c r="B8" s="48" t="n">
        <x:f>'Вводные'!$B$9</x:f>
        <x:v>4000</x:v>
      </x:c>
      <x:c r="D8" t="str">
        <x:v>Contribution LTV</x:v>
      </x:c>
      <x:c r="E8" s="49" t="n">
        <x:f>B9*E7</x:f>
        <x:v>825000</x:v>
      </x:c>
    </x:row>
    <x:row r="9">
      <x:c r="A9" t="str">
        <x:v>Gross contribution</x:v>
      </x:c>
      <x:c r="B9" s="49" t="n">
        <x:f>B6-B7-B8</x:f>
        <x:v>33000</x:v>
      </x:c>
      <x:c r="D9" t="str">
        <x:v>LTV / CAC</x:v>
      </x:c>
      <x:c r="E9" s="58" t="n">
        <x:f>IFERROR(E8/B11,0)</x:f>
        <x:v>6.875</x:v>
      </x:c>
    </x:row>
    <x:row r="10">
      <x:c r="A10" t="str">
        <x:v>Contribution margin</x:v>
      </x:c>
      <x:c r="B10" s="52" t="n">
        <x:f>IFERROR(B9/B6,0)</x:f>
        <x:v>0.7333333333333333</x:v>
      </x:c>
      <x:c r="D10" t="str">
        <x:v>Оценка</x:v>
      </x:c>
      <x:c r="E10" s="34" t="str">
        <x:f>IF(E9&gt;=5,"Сильный запас",IF(E9&gt;=3,"Рабочий диапазон",IF(E9&gt;=1.5,"Хрупко","Не сходится")))</x:f>
        <x:v>Сильный запас</x:v>
      </x:c>
    </x:row>
    <x:row r="11">
      <x:c r="A11" t="str">
        <x:v>CAC</x:v>
      </x:c>
      <x:c r="B11" s="48" t="n">
        <x:f>'Вводные'!$B$10</x:f>
        <x:v>120000</x:v>
      </x:c>
    </x:row>
    <x:row r="12">
      <x:c r="A12" t="str">
        <x:v>CAC payback, мес.</x:v>
      </x:c>
      <x:c r="B12" s="54" t="n">
        <x:f>IFERROR(B11/B9,0)</x:f>
        <x:v>3.6363636363636362</x:v>
      </x:c>
    </x:row>
    <x:row r="15">
      <x:c r="A15" s="16" t="str">
        <x:v>Важно</x:v>
      </x:c>
      <x:c r="B15" t="str"/>
      <x:c r="C15" t="str"/>
      <x:c r="D15" t="str"/>
      <x:c r="E15" t="str"/>
      <x:c r="F15" t="str"/>
    </x:row>
    <x:row r="16">
      <x:c r="A16" s="28" t="str">
        <x:v>Эта модель не описывает Stilla. Публичных ARR, CAC, churn и burn Stilla нет; значения берутся только с листа «Вводные» как сценарий аналога.</x:v>
      </x:c>
      <x:c r="B16" t="str"/>
      <x:c r="C16" t="str"/>
      <x:c r="D16" t="str"/>
      <x:c r="E16" t="str"/>
      <x:c r="F16" t="str"/>
    </x:row>
    <x:row r="17">
      <x:c r="A17" s="28" t="str">
        <x:v>Для B2B AI дополнительно проверяйте cost-per-task, ошибки, ручные вмешательства и стоимость enterprise onboarding.</x:v>
      </x:c>
      <x:c r="B17" t="str"/>
      <x:c r="C17" t="str"/>
      <x:c r="D17" t="str"/>
      <x:c r="E17" t="str"/>
      <x:c r="F17" t="str"/>
    </x:row>
  </x:sheetData>
  <x:mergeCells>
    <x:mergeCell ref="A1:F1"/>
    <x:mergeCell ref="A3:F3"/>
    <x:mergeCell ref="D3:F3"/>
    <x:mergeCell ref="A15:F15"/>
    <x:mergeCell ref="A16:F16"/>
    <x:mergeCell ref="A17:F17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</x:cols>
  <x:sheetData>
    <x:row r="1" ht="32" customHeight="1">
      <x:c r="A1" s="5" t="str">
        <x:v>RUNWAY — ПОМЕСЯЧНЫЙ CASH FLOW СЦЕНАРНОГО АНАЛОГА</x:v>
      </x:c>
    </x:row>
    <x:row r="3">
      <x:c r="A3" s="23" t="str">
        <x:v>Метрика</x:v>
      </x:c>
      <x:c r="B3" s="23" t="str">
        <x:v>M0</x:v>
      </x:c>
      <x:c r="C3" s="23" t="str">
        <x:v>M1</x:v>
      </x:c>
      <x:c r="D3" s="23" t="str">
        <x:v>M2</x:v>
      </x:c>
      <x:c r="E3" s="23" t="str">
        <x:v>M3</x:v>
      </x:c>
      <x:c r="F3" s="23" t="str">
        <x:v>M4</x:v>
      </x:c>
      <x:c r="G3" s="23" t="str">
        <x:v>M5</x:v>
      </x:c>
      <x:c r="H3" s="23" t="str">
        <x:v>M6</x:v>
      </x:c>
      <x:c r="I3" s="23" t="str">
        <x:v>M7</x:v>
      </x:c>
      <x:c r="J3" s="23" t="str">
        <x:v>M8</x:v>
      </x:c>
      <x:c r="K3" s="23" t="str">
        <x:v>M9</x:v>
      </x:c>
      <x:c r="L3" s="23" t="str">
        <x:v>M10</x:v>
      </x:c>
      <x:c r="M3" s="23" t="str">
        <x:v>M11</x:v>
      </x:c>
      <x:c r="N3" s="23" t="str">
        <x:v>M12</x:v>
      </x:c>
      <x:c r="O3" s="23" t="str">
        <x:v>M13</x:v>
      </x:c>
      <x:c r="P3" s="23" t="str">
        <x:v>M14</x:v>
      </x:c>
      <x:c r="Q3" s="23" t="str">
        <x:v>M15</x:v>
      </x:c>
      <x:c r="R3" s="23" t="str">
        <x:v>M16</x:v>
      </x:c>
      <x:c r="S3" s="23" t="str">
        <x:v>M17</x:v>
      </x:c>
      <x:c r="T3" s="23" t="str">
        <x:v>M18</x:v>
      </x:c>
    </x:row>
    <x:row r="4">
      <x:c r="A4" t="str">
        <x:v>Платные организации</x:v>
      </x:c>
      <x:c r="B4" s="60" t="n">
        <x:f>'Вводные'!$B$12</x:f>
        <x:v>3</x:v>
      </x:c>
      <x:c r="C4" s="60" t="n">
        <x:f>MAX(0,B4*(1-'Вводные'!$B$11)+'Вводные'!$B$13)</x:f>
        <x:v>4.88</x:v>
      </x:c>
      <x:c r="D4" s="60" t="n">
        <x:f>MAX(0,C4*(1-'Вводные'!$B$11)+'Вводные'!$B$13)</x:f>
        <x:v>6.6848</x:v>
      </x:c>
      <x:c r="E4" s="60" t="n">
        <x:f>MAX(0,D4*(1-'Вводные'!$B$11)+'Вводные'!$B$13)</x:f>
        <x:v>8.417408</x:v>
      </x:c>
      <x:c r="F4" s="60" t="n">
        <x:f>MAX(0,E4*(1-'Вводные'!$B$11)+'Вводные'!$B$13)</x:f>
        <x:v>10.08071168</x:v>
      </x:c>
      <x:c r="G4" s="60" t="n">
        <x:f>MAX(0,F4*(1-'Вводные'!$B$11)+'Вводные'!$B$13)</x:f>
        <x:v>11.6774832128</x:v>
      </x:c>
      <x:c r="H4" s="60" t="n">
        <x:f>MAX(0,G4*(1-'Вводные'!$B$11)+'Вводные'!$B$13)</x:f>
        <x:v>13.210383884288</x:v>
      </x:c>
      <x:c r="I4" s="60" t="n">
        <x:f>MAX(0,H4*(1-'Вводные'!$B$11)+'Вводные'!$B$13)</x:f>
        <x:v>14.68196852891648</x:v>
      </x:c>
      <x:c r="J4" s="60" t="n">
        <x:f>MAX(0,I4*(1-'Вводные'!$B$11)+'Вводные'!$B$13)</x:f>
        <x:v>16.09468978775982</x:v>
      </x:c>
      <x:c r="K4" s="60" t="n">
        <x:f>MAX(0,J4*(1-'Вводные'!$B$11)+'Вводные'!$B$13)</x:f>
        <x:v>17.450902196249423</x:v>
      </x:c>
      <x:c r="L4" s="60" t="n">
        <x:f>MAX(0,K4*(1-'Вводные'!$B$11)+'Вводные'!$B$13)</x:f>
        <x:v>18.752866108399445</x:v>
      </x:c>
      <x:c r="M4" s="60" t="n">
        <x:f>MAX(0,L4*(1-'Вводные'!$B$11)+'Вводные'!$B$13)</x:f>
        <x:v>20.002751464063465</x:v>
      </x:c>
      <x:c r="N4" s="60" t="n">
        <x:f>MAX(0,M4*(1-'Вводные'!$B$11)+'Вводные'!$B$13)</x:f>
        <x:v>21.202641405500927</x:v>
      </x:c>
      <x:c r="O4" s="60" t="n">
        <x:f>MAX(0,N4*(1-'Вводные'!$B$11)+'Вводные'!$B$13)</x:f>
        <x:v>22.35453574928089</x:v>
      </x:c>
      <x:c r="P4" s="60" t="n">
        <x:f>MAX(0,O4*(1-'Вводные'!$B$11)+'Вводные'!$B$13)</x:f>
        <x:v>23.46035431930965</x:v>
      </x:c>
      <x:c r="Q4" s="60" t="n">
        <x:f>MAX(0,P4*(1-'Вводные'!$B$11)+'Вводные'!$B$13)</x:f>
        <x:v>24.521940146537265</x:v>
      </x:c>
      <x:c r="R4" s="60" t="n">
        <x:f>MAX(0,Q4*(1-'Вводные'!$B$11)+'Вводные'!$B$13)</x:f>
        <x:v>25.541062540675775</x:v>
      </x:c>
      <x:c r="S4" s="60" t="n">
        <x:f>MAX(0,R4*(1-'Вводные'!$B$11)+'Вводные'!$B$13)</x:f>
        <x:v>26.519420039048743</x:v>
      </x:c>
      <x:c r="T4" s="60" t="n">
        <x:f>MAX(0,S4*(1-'Вводные'!$B$11)+'Вводные'!$B$13)</x:f>
        <x:v>27.458643237486793</x:v>
      </x:c>
    </x:row>
    <x:row r="5">
      <x:c r="A5" t="str">
        <x:v>Выручка</x:v>
      </x:c>
      <x:c r="B5" s="48" t="n">
        <x:f>B4*'Вводные'!$B$7</x:f>
        <x:v>135000</x:v>
      </x:c>
      <x:c r="C5" s="48" t="n">
        <x:f>C4*'Вводные'!$B$7</x:f>
        <x:v>219600</x:v>
      </x:c>
      <x:c r="D5" s="48" t="n">
        <x:f>D4*'Вводные'!$B$7</x:f>
        <x:v>300816</x:v>
      </x:c>
      <x:c r="E5" s="48" t="n">
        <x:f>E4*'Вводные'!$B$7</x:f>
        <x:v>378783.36</x:v>
      </x:c>
      <x:c r="F5" s="48" t="n">
        <x:f>F4*'Вводные'!$B$7</x:f>
        <x:v>453632.0256</x:v>
      </x:c>
      <x:c r="G5" s="48" t="n">
        <x:f>G4*'Вводные'!$B$7</x:f>
        <x:v>525486.744576</x:v>
      </x:c>
      <x:c r="H5" s="48" t="n">
        <x:f>H4*'Вводные'!$B$7</x:f>
        <x:v>594467.27479296</x:v>
      </x:c>
      <x:c r="I5" s="48" t="n">
        <x:f>I4*'Вводные'!$B$7</x:f>
        <x:v>660688.5838012416</x:v>
      </x:c>
      <x:c r="J5" s="48" t="n">
        <x:f>J4*'Вводные'!$B$7</x:f>
        <x:v>724261.0404491918</x:v>
      </x:c>
      <x:c r="K5" s="48" t="n">
        <x:f>K4*'Вводные'!$B$7</x:f>
        <x:v>785290.598831224</x:v>
      </x:c>
      <x:c r="L5" s="48" t="n">
        <x:f>L4*'Вводные'!$B$7</x:f>
        <x:v>843878.9748779751</x:v>
      </x:c>
      <x:c r="M5" s="48" t="n">
        <x:f>M4*'Вводные'!$B$7</x:f>
        <x:v>900123.8158828559</x:v>
      </x:c>
      <x:c r="N5" s="48" t="n">
        <x:f>N4*'Вводные'!$B$7</x:f>
        <x:v>954118.8632475417</x:v>
      </x:c>
      <x:c r="O5" s="48" t="n">
        <x:f>O4*'Вводные'!$B$7</x:f>
        <x:v>1005954.1087176399</x:v>
      </x:c>
      <x:c r="P5" s="48" t="n">
        <x:f>P4*'Вводные'!$B$7</x:f>
        <x:v>1055715.9443689343</x:v>
      </x:c>
      <x:c r="Q5" s="48" t="n">
        <x:f>Q4*'Вводные'!$B$7</x:f>
        <x:v>1103487.306594177</x:v>
      </x:c>
      <x:c r="R5" s="48" t="n">
        <x:f>R4*'Вводные'!$B$7</x:f>
        <x:v>1149347.8143304097</x:v>
      </x:c>
      <x:c r="S5" s="48" t="n">
        <x:f>S4*'Вводные'!$B$7</x:f>
        <x:v>1193373.9017571935</x:v>
      </x:c>
      <x:c r="T5" s="48" t="n">
        <x:f>T4*'Вводные'!$B$7</x:f>
        <x:v>1235638.9456869056</x:v>
      </x:c>
    </x:row>
    <x:row r="6">
      <x:c r="A6" t="str">
        <x:v>Переменные расходы</x:v>
      </x:c>
      <x:c r="B6" s="48" t="n">
        <x:f>B4*('Вводные'!$B$8+'Вводные'!$B$9)</x:f>
        <x:v>36000</x:v>
      </x:c>
      <x:c r="C6" s="48" t="n">
        <x:f>C4*('Вводные'!$B$8+'Вводные'!$B$9)</x:f>
        <x:v>58560</x:v>
      </x:c>
      <x:c r="D6" s="48" t="n">
        <x:f>D4*('Вводные'!$B$8+'Вводные'!$B$9)</x:f>
        <x:v>80217.6</x:v>
      </x:c>
      <x:c r="E6" s="48" t="n">
        <x:f>E4*('Вводные'!$B$8+'Вводные'!$B$9)</x:f>
        <x:v>101008.896</x:v>
      </x:c>
      <x:c r="F6" s="48" t="n">
        <x:f>F4*('Вводные'!$B$8+'Вводные'!$B$9)</x:f>
        <x:v>120968.54016</x:v>
      </x:c>
      <x:c r="G6" s="48" t="n">
        <x:f>G4*('Вводные'!$B$8+'Вводные'!$B$9)</x:f>
        <x:v>140129.7985536</x:v>
      </x:c>
      <x:c r="H6" s="48" t="n">
        <x:f>H4*('Вводные'!$B$8+'Вводные'!$B$9)</x:f>
        <x:v>158524.606611456</x:v>
      </x:c>
      <x:c r="I6" s="48" t="n">
        <x:f>I4*('Вводные'!$B$8+'Вводные'!$B$9)</x:f>
        <x:v>176183.62234699776</x:v>
      </x:c>
      <x:c r="J6" s="48" t="n">
        <x:f>J4*('Вводные'!$B$8+'Вводные'!$B$9)</x:f>
        <x:v>193136.27745311783</x:v>
      </x:c>
      <x:c r="K6" s="48" t="n">
        <x:f>K4*('Вводные'!$B$8+'Вводные'!$B$9)</x:f>
        <x:v>209410.82635499307</x:v>
      </x:c>
      <x:c r="L6" s="48" t="n">
        <x:f>L4*('Вводные'!$B$8+'Вводные'!$B$9)</x:f>
        <x:v>225034.39330079334</x:v>
      </x:c>
      <x:c r="M6" s="48" t="n">
        <x:f>M4*('Вводные'!$B$8+'Вводные'!$B$9)</x:f>
        <x:v>240033.01756876157</x:v>
      </x:c>
      <x:c r="N6" s="48" t="n">
        <x:f>N4*('Вводные'!$B$8+'Вводные'!$B$9)</x:f>
        <x:v>254431.69686601113</x:v>
      </x:c>
      <x:c r="O6" s="48" t="n">
        <x:f>O4*('Вводные'!$B$8+'Вводные'!$B$9)</x:f>
        <x:v>268254.42899137066</x:v>
      </x:c>
      <x:c r="P6" s="48" t="n">
        <x:f>P4*('Вводные'!$B$8+'Вводные'!$B$9)</x:f>
        <x:v>281524.2518317158</x:v>
      </x:c>
      <x:c r="Q6" s="48" t="n">
        <x:f>Q4*('Вводные'!$B$8+'Вводные'!$B$9)</x:f>
        <x:v>294263.2817584472</x:v>
      </x:c>
      <x:c r="R6" s="48" t="n">
        <x:f>R4*('Вводные'!$B$8+'Вводные'!$B$9)</x:f>
        <x:v>306492.7504881093</x:v>
      </x:c>
      <x:c r="S6" s="48" t="n">
        <x:f>S4*('Вводные'!$B$8+'Вводные'!$B$9)</x:f>
        <x:v>318233.0404685849</x:v>
      </x:c>
      <x:c r="T6" s="48" t="n">
        <x:f>T4*('Вводные'!$B$8+'Вводные'!$B$9)</x:f>
        <x:v>329503.7188498415</x:v>
      </x:c>
    </x:row>
    <x:row r="7">
      <x:c r="A7" t="str">
        <x:v>Gross contribution</x:v>
      </x:c>
      <x:c r="B7" s="49" t="n">
        <x:f>B5-B6</x:f>
        <x:v>99000</x:v>
      </x:c>
      <x:c r="C7" s="49" t="n">
        <x:f>C5-C6</x:f>
        <x:v>161040</x:v>
      </x:c>
      <x:c r="D7" s="49" t="n">
        <x:f>D5-D6</x:f>
        <x:v>220598.4</x:v>
      </x:c>
      <x:c r="E7" s="49" t="n">
        <x:f>E5-E6</x:f>
        <x:v>277774.464</x:v>
      </x:c>
      <x:c r="F7" s="49" t="n">
        <x:f>F5-F6</x:f>
        <x:v>332663.48543999996</x:v>
      </x:c>
      <x:c r="G7" s="49" t="n">
        <x:f>G5-G6</x:f>
        <x:v>385356.94602240005</x:v>
      </x:c>
      <x:c r="H7" s="49" t="n">
        <x:f>H5-H6</x:f>
        <x:v>435942.668181504</x:v>
      </x:c>
      <x:c r="I7" s="49" t="n">
        <x:f>I5-I6</x:f>
        <x:v>484504.96145424386</x:v>
      </x:c>
      <x:c r="J7" s="49" t="n">
        <x:f>J5-J6</x:f>
        <x:v>531124.762996074</x:v>
      </x:c>
      <x:c r="K7" s="49" t="n">
        <x:f>K5-K6</x:f>
        <x:v>575879.772476231</x:v>
      </x:c>
      <x:c r="L7" s="49" t="n">
        <x:f>L5-L6</x:f>
        <x:v>618844.5815771817</x:v>
      </x:c>
      <x:c r="M7" s="49" t="n">
        <x:f>M5-M6</x:f>
        <x:v>660090.7983140943</x:v>
      </x:c>
      <x:c r="N7" s="49" t="n">
        <x:f>N5-N6</x:f>
        <x:v>699687.1663815306</x:v>
      </x:c>
      <x:c r="O7" s="49" t="n">
        <x:f>O5-O6</x:f>
        <x:v>737699.6797262693</x:v>
      </x:c>
      <x:c r="P7" s="49" t="n">
        <x:f>P5-P6</x:f>
        <x:v>774191.6925372184</x:v>
      </x:c>
      <x:c r="Q7" s="49" t="n">
        <x:f>Q5-Q6</x:f>
        <x:v>809224.0248357297</x:v>
      </x:c>
      <x:c r="R7" s="49" t="n">
        <x:f>R5-R6</x:f>
        <x:v>842855.0638423004</x:v>
      </x:c>
      <x:c r="S7" s="49" t="n">
        <x:f>S5-S6</x:f>
        <x:v>875140.8612886085</x:v>
      </x:c>
      <x:c r="T7" s="49" t="n">
        <x:f>T5-T6</x:f>
        <x:v>906135.2268370641</x:v>
      </x:c>
    </x:row>
    <x:row r="8">
      <x:c r="A8" t="str">
        <x:v>Команда / ФОТ</x:v>
      </x:c>
      <x:c r="B8" s="48" t="n">
        <x:f>'Вводные'!$B$14</x:f>
        <x:v>520000</x:v>
      </x:c>
      <x:c r="C8" s="48" t="n">
        <x:f>'Вводные'!$B$14</x:f>
        <x:v>520000</x:v>
      </x:c>
      <x:c r="D8" s="48" t="n">
        <x:f>'Вводные'!$B$14</x:f>
        <x:v>520000</x:v>
      </x:c>
      <x:c r="E8" s="48" t="n">
        <x:f>'Вводные'!$B$14</x:f>
        <x:v>520000</x:v>
      </x:c>
      <x:c r="F8" s="48" t="n">
        <x:f>'Вводные'!$B$14</x:f>
        <x:v>520000</x:v>
      </x:c>
      <x:c r="G8" s="48" t="n">
        <x:f>'Вводные'!$B$14</x:f>
        <x:v>520000</x:v>
      </x:c>
      <x:c r="H8" s="48" t="n">
        <x:f>'Вводные'!$B$14</x:f>
        <x:v>520000</x:v>
      </x:c>
      <x:c r="I8" s="48" t="n">
        <x:f>'Вводные'!$B$14</x:f>
        <x:v>520000</x:v>
      </x:c>
      <x:c r="J8" s="48" t="n">
        <x:f>'Вводные'!$B$14</x:f>
        <x:v>520000</x:v>
      </x:c>
      <x:c r="K8" s="48" t="n">
        <x:f>'Вводные'!$B$14</x:f>
        <x:v>520000</x:v>
      </x:c>
      <x:c r="L8" s="48" t="n">
        <x:f>'Вводные'!$B$14</x:f>
        <x:v>520000</x:v>
      </x:c>
      <x:c r="M8" s="48" t="n">
        <x:f>'Вводные'!$B$14</x:f>
        <x:v>520000</x:v>
      </x:c>
      <x:c r="N8" s="48" t="n">
        <x:f>'Вводные'!$B$14</x:f>
        <x:v>520000</x:v>
      </x:c>
      <x:c r="O8" s="48" t="n">
        <x:f>'Вводные'!$B$14</x:f>
        <x:v>520000</x:v>
      </x:c>
      <x:c r="P8" s="48" t="n">
        <x:f>'Вводные'!$B$14</x:f>
        <x:v>520000</x:v>
      </x:c>
      <x:c r="Q8" s="48" t="n">
        <x:f>'Вводные'!$B$14</x:f>
        <x:v>520000</x:v>
      </x:c>
      <x:c r="R8" s="48" t="n">
        <x:f>'Вводные'!$B$14</x:f>
        <x:v>520000</x:v>
      </x:c>
      <x:c r="S8" s="48" t="n">
        <x:f>'Вводные'!$B$14</x:f>
        <x:v>520000</x:v>
      </x:c>
      <x:c r="T8" s="48" t="n">
        <x:f>'Вводные'!$B$14</x:f>
        <x:v>520000</x:v>
      </x:c>
    </x:row>
    <x:row r="9">
      <x:c r="A9" t="str">
        <x:v>Fixed cloud/dev/security</x:v>
      </x:c>
      <x:c r="B9" s="48" t="n">
        <x:f>'Вводные'!$B$15</x:f>
        <x:v>120000</x:v>
      </x:c>
      <x:c r="C9" s="48" t="n">
        <x:f>'Вводные'!$B$15</x:f>
        <x:v>120000</x:v>
      </x:c>
      <x:c r="D9" s="48" t="n">
        <x:f>'Вводные'!$B$15</x:f>
        <x:v>120000</x:v>
      </x:c>
      <x:c r="E9" s="48" t="n">
        <x:f>'Вводные'!$B$15</x:f>
        <x:v>120000</x:v>
      </x:c>
      <x:c r="F9" s="48" t="n">
        <x:f>'Вводные'!$B$15</x:f>
        <x:v>120000</x:v>
      </x:c>
      <x:c r="G9" s="48" t="n">
        <x:f>'Вводные'!$B$15</x:f>
        <x:v>120000</x:v>
      </x:c>
      <x:c r="H9" s="48" t="n">
        <x:f>'Вводные'!$B$15</x:f>
        <x:v>120000</x:v>
      </x:c>
      <x:c r="I9" s="48" t="n">
        <x:f>'Вводные'!$B$15</x:f>
        <x:v>120000</x:v>
      </x:c>
      <x:c r="J9" s="48" t="n">
        <x:f>'Вводные'!$B$15</x:f>
        <x:v>120000</x:v>
      </x:c>
      <x:c r="K9" s="48" t="n">
        <x:f>'Вводные'!$B$15</x:f>
        <x:v>120000</x:v>
      </x:c>
      <x:c r="L9" s="48" t="n">
        <x:f>'Вводные'!$B$15</x:f>
        <x:v>120000</x:v>
      </x:c>
      <x:c r="M9" s="48" t="n">
        <x:f>'Вводные'!$B$15</x:f>
        <x:v>120000</x:v>
      </x:c>
      <x:c r="N9" s="48" t="n">
        <x:f>'Вводные'!$B$15</x:f>
        <x:v>120000</x:v>
      </x:c>
      <x:c r="O9" s="48" t="n">
        <x:f>'Вводные'!$B$15</x:f>
        <x:v>120000</x:v>
      </x:c>
      <x:c r="P9" s="48" t="n">
        <x:f>'Вводные'!$B$15</x:f>
        <x:v>120000</x:v>
      </x:c>
      <x:c r="Q9" s="48" t="n">
        <x:f>'Вводные'!$B$15</x:f>
        <x:v>120000</x:v>
      </x:c>
      <x:c r="R9" s="48" t="n">
        <x:f>'Вводные'!$B$15</x:f>
        <x:v>120000</x:v>
      </x:c>
      <x:c r="S9" s="48" t="n">
        <x:f>'Вводные'!$B$15</x:f>
        <x:v>120000</x:v>
      </x:c>
      <x:c r="T9" s="48" t="n">
        <x:f>'Вводные'!$B$15</x:f>
        <x:v>120000</x:v>
      </x:c>
    </x:row>
    <x:row r="10">
      <x:c r="A10" t="str">
        <x:v>Sales / marketing</x:v>
      </x:c>
      <x:c r="B10" s="48" t="n">
        <x:f>'Вводные'!$B$16</x:f>
        <x:v>90000</x:v>
      </x:c>
      <x:c r="C10" s="48" t="n">
        <x:f>'Вводные'!$B$16</x:f>
        <x:v>90000</x:v>
      </x:c>
      <x:c r="D10" s="48" t="n">
        <x:f>'Вводные'!$B$16</x:f>
        <x:v>90000</x:v>
      </x:c>
      <x:c r="E10" s="48" t="n">
        <x:f>'Вводные'!$B$16</x:f>
        <x:v>90000</x:v>
      </x:c>
      <x:c r="F10" s="48" t="n">
        <x:f>'Вводные'!$B$16</x:f>
        <x:v>90000</x:v>
      </x:c>
      <x:c r="G10" s="48" t="n">
        <x:f>'Вводные'!$B$16</x:f>
        <x:v>90000</x:v>
      </x:c>
      <x:c r="H10" s="48" t="n">
        <x:f>'Вводные'!$B$16</x:f>
        <x:v>90000</x:v>
      </x:c>
      <x:c r="I10" s="48" t="n">
        <x:f>'Вводные'!$B$16</x:f>
        <x:v>90000</x:v>
      </x:c>
      <x:c r="J10" s="48" t="n">
        <x:f>'Вводные'!$B$16</x:f>
        <x:v>90000</x:v>
      </x:c>
      <x:c r="K10" s="48" t="n">
        <x:f>'Вводные'!$B$16</x:f>
        <x:v>90000</x:v>
      </x:c>
      <x:c r="L10" s="48" t="n">
        <x:f>'Вводные'!$B$16</x:f>
        <x:v>90000</x:v>
      </x:c>
      <x:c r="M10" s="48" t="n">
        <x:f>'Вводные'!$B$16</x:f>
        <x:v>90000</x:v>
      </x:c>
      <x:c r="N10" s="48" t="n">
        <x:f>'Вводные'!$B$16</x:f>
        <x:v>90000</x:v>
      </x:c>
      <x:c r="O10" s="48" t="n">
        <x:f>'Вводные'!$B$16</x:f>
        <x:v>90000</x:v>
      </x:c>
      <x:c r="P10" s="48" t="n">
        <x:f>'Вводные'!$B$16</x:f>
        <x:v>90000</x:v>
      </x:c>
      <x:c r="Q10" s="48" t="n">
        <x:f>'Вводные'!$B$16</x:f>
        <x:v>90000</x:v>
      </x:c>
      <x:c r="R10" s="48" t="n">
        <x:f>'Вводные'!$B$16</x:f>
        <x:v>90000</x:v>
      </x:c>
      <x:c r="S10" s="48" t="n">
        <x:f>'Вводные'!$B$16</x:f>
        <x:v>90000</x:v>
      </x:c>
      <x:c r="T10" s="48" t="n">
        <x:f>'Вводные'!$B$16</x:f>
        <x:v>90000</x:v>
      </x:c>
    </x:row>
    <x:row r="11">
      <x:c r="A11" t="str">
        <x:v>Прочие OPEX</x:v>
      </x:c>
      <x:c r="B11" s="48" t="n">
        <x:f>'Вводные'!$B$17</x:f>
        <x:v>70000</x:v>
      </x:c>
      <x:c r="C11" s="48" t="n">
        <x:f>'Вводные'!$B$17</x:f>
        <x:v>70000</x:v>
      </x:c>
      <x:c r="D11" s="48" t="n">
        <x:f>'Вводные'!$B$17</x:f>
        <x:v>70000</x:v>
      </x:c>
      <x:c r="E11" s="48" t="n">
        <x:f>'Вводные'!$B$17</x:f>
        <x:v>70000</x:v>
      </x:c>
      <x:c r="F11" s="48" t="n">
        <x:f>'Вводные'!$B$17</x:f>
        <x:v>70000</x:v>
      </x:c>
      <x:c r="G11" s="48" t="n">
        <x:f>'Вводные'!$B$17</x:f>
        <x:v>70000</x:v>
      </x:c>
      <x:c r="H11" s="48" t="n">
        <x:f>'Вводные'!$B$17</x:f>
        <x:v>70000</x:v>
      </x:c>
      <x:c r="I11" s="48" t="n">
        <x:f>'Вводные'!$B$17</x:f>
        <x:v>70000</x:v>
      </x:c>
      <x:c r="J11" s="48" t="n">
        <x:f>'Вводные'!$B$17</x:f>
        <x:v>70000</x:v>
      </x:c>
      <x:c r="K11" s="48" t="n">
        <x:f>'Вводные'!$B$17</x:f>
        <x:v>70000</x:v>
      </x:c>
      <x:c r="L11" s="48" t="n">
        <x:f>'Вводные'!$B$17</x:f>
        <x:v>70000</x:v>
      </x:c>
      <x:c r="M11" s="48" t="n">
        <x:f>'Вводные'!$B$17</x:f>
        <x:v>70000</x:v>
      </x:c>
      <x:c r="N11" s="48" t="n">
        <x:f>'Вводные'!$B$17</x:f>
        <x:v>70000</x:v>
      </x:c>
      <x:c r="O11" s="48" t="n">
        <x:f>'Вводные'!$B$17</x:f>
        <x:v>70000</x:v>
      </x:c>
      <x:c r="P11" s="48" t="n">
        <x:f>'Вводные'!$B$17</x:f>
        <x:v>70000</x:v>
      </x:c>
      <x:c r="Q11" s="48" t="n">
        <x:f>'Вводные'!$B$17</x:f>
        <x:v>70000</x:v>
      </x:c>
      <x:c r="R11" s="48" t="n">
        <x:f>'Вводные'!$B$17</x:f>
        <x:v>70000</x:v>
      </x:c>
      <x:c r="S11" s="48" t="n">
        <x:f>'Вводные'!$B$17</x:f>
        <x:v>70000</x:v>
      </x:c>
      <x:c r="T11" s="48" t="n">
        <x:f>'Вводные'!$B$17</x:f>
        <x:v>70000</x:v>
      </x:c>
    </x:row>
    <x:row r="12">
      <x:c r="A12" t="str">
        <x:v>Net cash flow</x:v>
      </x:c>
      <x:c r="B12" s="49" t="n">
        <x:f>B7-SUM(B8:B11)</x:f>
        <x:v>-701000</x:v>
      </x:c>
      <x:c r="C12" s="49" t="n">
        <x:f>C7-SUM(C8:C11)</x:f>
        <x:v>-638960</x:v>
      </x:c>
      <x:c r="D12" s="49" t="n">
        <x:f>D7-SUM(D8:D11)</x:f>
        <x:v>-579401.6</x:v>
      </x:c>
      <x:c r="E12" s="49" t="n">
        <x:f>E7-SUM(E8:E11)</x:f>
        <x:v>-522225.536</x:v>
      </x:c>
      <x:c r="F12" s="49" t="n">
        <x:f>F7-SUM(F8:F11)</x:f>
        <x:v>-467336.51456000004</x:v>
      </x:c>
      <x:c r="G12" s="49" t="n">
        <x:f>G7-SUM(G8:G11)</x:f>
        <x:v>-414643.05397759995</x:v>
      </x:c>
      <x:c r="H12" s="49" t="n">
        <x:f>H7-SUM(H8:H11)</x:f>
        <x:v>-364057.331818496</x:v>
      </x:c>
      <x:c r="I12" s="49" t="n">
        <x:f>I7-SUM(I8:I11)</x:f>
        <x:v>-315495.03854575614</x:v>
      </x:c>
      <x:c r="J12" s="49" t="n">
        <x:f>J7-SUM(J8:J11)</x:f>
        <x:v>-268875.23700392595</x:v>
      </x:c>
      <x:c r="K12" s="49" t="n">
        <x:f>K7-SUM(K8:K11)</x:f>
        <x:v>-224120.22752376902</x:v>
      </x:c>
      <x:c r="L12" s="49" t="n">
        <x:f>L7-SUM(L8:L11)</x:f>
        <x:v>-181155.4184228183</x:v>
      </x:c>
      <x:c r="M12" s="49" t="n">
        <x:f>M7-SUM(M8:M11)</x:f>
        <x:v>-139909.2016859057</x:v>
      </x:c>
      <x:c r="N12" s="49" t="n">
        <x:f>N7-SUM(N8:N11)</x:f>
        <x:v>-100312.83361846942</x:v>
      </x:c>
      <x:c r="O12" s="49" t="n">
        <x:f>O7-SUM(O8:O11)</x:f>
        <x:v>-62300.32027373067</x:v>
      </x:c>
      <x:c r="P12" s="49" t="n">
        <x:f>P7-SUM(P8:P11)</x:f>
        <x:v>-25808.30746278155</x:v>
      </x:c>
      <x:c r="Q12" s="49" t="n">
        <x:f>Q7-SUM(Q8:Q11)</x:f>
        <x:v>9224.024835729739</x:v>
      </x:c>
      <x:c r="R12" s="49" t="n">
        <x:f>R7-SUM(R8:R11)</x:f>
        <x:v>42855.06384230044</x:v>
      </x:c>
      <x:c r="S12" s="49" t="n">
        <x:f>S7-SUM(S8:S11)</x:f>
        <x:v>75140.86128860852</x:v>
      </x:c>
      <x:c r="T12" s="49" t="n">
        <x:f>T7-SUM(T8:T11)</x:f>
        <x:v>106135.22683706414</x:v>
      </x:c>
    </x:row>
    <x:row r="13">
      <x:c r="A13" t="str">
        <x:v>Cash balance</x:v>
      </x:c>
      <x:c r="B13" s="48" t="n">
        <x:f>'Вводные'!$B$6+B12</x:f>
        <x:v>3799000</x:v>
      </x:c>
      <x:c r="C13" s="49" t="n">
        <x:f>B13+C12</x:f>
        <x:v>3160040</x:v>
      </x:c>
      <x:c r="D13" s="49" t="n">
        <x:f>C13+D12</x:f>
        <x:v>2580638.4</x:v>
      </x:c>
      <x:c r="E13" s="49" t="n">
        <x:f>D13+E12</x:f>
        <x:v>2058412.8639999998</x:v>
      </x:c>
      <x:c r="F13" s="49" t="n">
        <x:f>E13+F12</x:f>
        <x:v>1591076.3494399998</x:v>
      </x:c>
      <x:c r="G13" s="49" t="n">
        <x:f>F13+G12</x:f>
        <x:v>1176433.2954623997</x:v>
      </x:c>
      <x:c r="H13" s="49" t="n">
        <x:f>G13+H12</x:f>
        <x:v>812375.9636439037</x:v>
      </x:c>
      <x:c r="I13" s="49" t="n">
        <x:f>H13+I12</x:f>
        <x:v>496880.9250981476</x:v>
      </x:c>
      <x:c r="J13" s="49" t="n">
        <x:f>I13+J12</x:f>
        <x:v>228005.68809422164</x:v>
      </x:c>
      <x:c r="K13" s="49" t="n">
        <x:f>J13+K12</x:f>
        <x:v>3885.4605704526184</x:v>
      </x:c>
      <x:c r="L13" s="49" t="n">
        <x:f>K13+L12</x:f>
        <x:v>-177269.95785236568</x:v>
      </x:c>
      <x:c r="M13" s="49" t="n">
        <x:f>L13+M12</x:f>
        <x:v>-317179.1595382714</x:v>
      </x:c>
      <x:c r="N13" s="49" t="n">
        <x:f>M13+N12</x:f>
        <x:v>-417491.9931567408</x:v>
      </x:c>
      <x:c r="O13" s="49" t="n">
        <x:f>N13+O12</x:f>
        <x:v>-479792.31343047146</x:v>
      </x:c>
      <x:c r="P13" s="49" t="n">
        <x:f>O13+P12</x:f>
        <x:v>-505600.620893253</x:v>
      </x:c>
      <x:c r="Q13" s="49" t="n">
        <x:f>P13+Q12</x:f>
        <x:v>-496376.5960575233</x:v>
      </x:c>
      <x:c r="R13" s="49" t="n">
        <x:f>Q13+R12</x:f>
        <x:v>-453521.53221522283</x:v>
      </x:c>
      <x:c r="S13" s="49" t="n">
        <x:f>R13+S12</x:f>
        <x:v>-378380.6709266143</x:v>
      </x:c>
      <x:c r="T13" s="49" t="n">
        <x:f>S13+T12</x:f>
        <x:v>-272245.4440895502</x:v>
      </x:c>
    </x:row>
    <x:row r="15">
      <x:c r="A15" s="23" t="str">
        <x:v>Итог</x:v>
      </x:c>
      <x:c r="B15" s="23" t="str">
        <x:v>Значение</x:v>
      </x:c>
      <x:c r="C15" s="23" t="str">
        <x:v>Интерпретация</x:v>
      </x:c>
    </x:row>
    <x:row r="16">
      <x:c r="A16" t="str">
        <x:v>Первый месяц cash &lt; 0</x:v>
      </x:c>
      <x:c r="B16" s="34" t="n">
        <x:f>IF(B13&lt;0,0,IF(C13&lt;0,1,IF(D13&lt;0,2,IF(E13&lt;0,3,IF(F13&lt;0,4,IF(G13&lt;0,5,IF(H13&lt;0,6,IF(I13&lt;0,7,IF(J13&lt;0,8,IF(K13&lt;0,9,IF(L13&lt;0,10,IF(M13&lt;0,11,IF(N13&lt;0,12,IF(O13&lt;0,13,IF(P13&lt;0,14,IF(Q13&lt;0,15,IF(R13&lt;0,16,IF(S13&lt;0,17,IF(T13&lt;0,18,"&gt;18")))))))))))))))))))</x:f>
        <x:v>10</x:v>
      </x:c>
      <x:c r="C16" t="str">
        <x:v>если нет — runway &gt; горизонта</x:v>
      </x:c>
    </x:row>
    <x:row r="17">
      <x:c r="A17" t="str">
        <x:v>Cash через 12 мес.</x:v>
      </x:c>
      <x:c r="B17" s="49" t="n">
        <x:f>N13</x:f>
        <x:v>-417491.9931567408</x:v>
      </x:c>
      <x:c r="C17" t="str">
        <x:v>контроль ликвидности</x:v>
      </x:c>
    </x:row>
    <x:row r="18">
      <x:c r="A18" t="str">
        <x:v>Платные org через 12 мес.</x:v>
      </x:c>
      <x:c r="B18" s="54" t="n">
        <x:f>N4</x:f>
        <x:v>21.202641405500927</x:v>
      </x:c>
      <x:c r="C18" t="str">
        <x:v>capacity / GTM check</x:v>
      </x:c>
    </x:row>
  </x:sheetData>
  <x:mergeCells>
    <x:mergeCell ref="A1:P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3" hidden="0" customWidth="1"/>
    <x:col min="7" max="7" width="34" hidden="0" customWidth="1"/>
  </x:cols>
  <x:sheetData>
    <x:row r="1" ht="32" customHeight="1">
      <x:c r="A1" s="5" t="str">
        <x:v>СЦЕНАРИИ WEAK / BASE / STRONG / STRESS</x:v>
      </x:c>
    </x:row>
    <x:row r="3">
      <x:c r="A3" s="23" t="str">
        <x:v>Показатель</x:v>
      </x:c>
      <x:c r="B3" s="23" t="str">
        <x:v>WEAK</x:v>
      </x:c>
      <x:c r="C3" s="23" t="str">
        <x:v>BASE</x:v>
      </x:c>
      <x:c r="D3" s="23" t="str">
        <x:v>STRONG</x:v>
      </x:c>
      <x:c r="E3" s="23" t="str">
        <x:v>STRESS</x:v>
      </x:c>
      <x:c r="F3" s="23" t="str">
        <x:v>Ед.</x:v>
      </x:c>
      <x:c r="G3" s="23" t="str">
        <x:v>Комментарий</x:v>
      </x:c>
    </x:row>
    <x:row r="4">
      <x:c r="A4" t="str">
        <x:v>ARPA</x:v>
      </x:c>
      <x:c r="B4" s="64" t="n">
        <x:v>35000</x:v>
      </x:c>
      <x:c r="C4" s="64" t="n">
        <x:v>45000</x:v>
      </x:c>
      <x:c r="D4" s="64" t="n">
        <x:v>60000</x:v>
      </x:c>
      <x:c r="E4" s="64" t="n">
        <x:v>30000</x:v>
      </x:c>
      <x:c r="F4" t="str">
        <x:v>₽/мес</x:v>
      </x:c>
      <x:c r="G4" t="str">
        <x:v>Цена/usage mix</x:v>
      </x:c>
    </x:row>
    <x:row r="5">
      <x:c r="A5" t="str">
        <x:v>Variable cost / org</x:v>
      </x:c>
      <x:c r="B5" s="64" t="n">
        <x:v>15000</x:v>
      </x:c>
      <x:c r="C5" s="64" t="n">
        <x:v>12000</x:v>
      </x:c>
      <x:c r="D5" s="64" t="n">
        <x:v>14000</x:v>
      </x:c>
      <x:c r="E5" s="64" t="n">
        <x:v>17000</x:v>
      </x:c>
      <x:c r="F5" t="str">
        <x:v>₽/мес</x:v>
      </x:c>
      <x:c r="G5" t="str">
        <x:v>AI+support</x:v>
      </x:c>
    </x:row>
    <x:row r="6">
      <x:c r="A6" t="str">
        <x:v>CAC</x:v>
      </x:c>
      <x:c r="B6" s="64" t="n">
        <x:v>180000</x:v>
      </x:c>
      <x:c r="C6" s="64" t="n">
        <x:v>120000</x:v>
      </x:c>
      <x:c r="D6" s="64" t="n">
        <x:v>90000</x:v>
      </x:c>
      <x:c r="E6" s="64" t="n">
        <x:v>220000</x:v>
      </x:c>
      <x:c r="F6" t="str">
        <x:v>₽</x:v>
      </x:c>
      <x:c r="G6" t="str">
        <x:v>Blended</x:v>
      </x:c>
    </x:row>
    <x:row r="7">
      <x:c r="A7" t="str">
        <x:v>Monthly churn</x:v>
      </x:c>
      <x:c r="B7" s="66" t="n">
        <x:v>0.07</x:v>
      </x:c>
      <x:c r="C7" s="66" t="n">
        <x:v>0.04</x:v>
      </x:c>
      <x:c r="D7" s="66" t="n">
        <x:v>0.025</x:v>
      </x:c>
      <x:c r="E7" s="66" t="n">
        <x:v>0.1</x:v>
      </x:c>
      <x:c r="F7" t="str">
        <x:v>%</x:v>
      </x:c>
      <x:c r="G7" t="str">
        <x:v>Logo churn</x:v>
      </x:c>
    </x:row>
    <x:row r="8">
      <x:c r="A8" t="str">
        <x:v>New org / month</x:v>
      </x:c>
      <x:c r="B8" s="68" t="n">
        <x:v>1</x:v>
      </x:c>
      <x:c r="C8" s="68" t="n">
        <x:v>2</x:v>
      </x:c>
      <x:c r="D8" s="68" t="n">
        <x:v>3</x:v>
      </x:c>
      <x:c r="E8" s="68" t="n">
        <x:v>0.5</x:v>
      </x:c>
      <x:c r="F8" t="str">
        <x:v>орг.</x:v>
      </x:c>
      <x:c r="G8" t="str">
        <x:v>GTM темп</x:v>
      </x:c>
    </x:row>
    <x:row r="9">
      <x:c r="A9" t="str">
        <x:v>Fixed OPEX / month</x:v>
      </x:c>
      <x:c r="B9" s="64" t="n">
        <x:v>900000</x:v>
      </x:c>
      <x:c r="C9" s="64" t="n">
        <x:v>800000</x:v>
      </x:c>
      <x:c r="D9" s="64" t="n">
        <x:v>950000</x:v>
      </x:c>
      <x:c r="E9" s="64" t="n">
        <x:v>1000000</x:v>
      </x:c>
      <x:c r="F9" t="str">
        <x:v>₽</x:v>
      </x:c>
      <x:c r="G9" t="str">
        <x:v>Team + fixed infra + S&amp;M + other</x:v>
      </x:c>
    </x:row>
    <x:row r="10">
      <x:c r="A10" t="str">
        <x:v>Contribution / org</x:v>
      </x:c>
      <x:c r="B10" s="49" t="n">
        <x:f>B4-B5</x:f>
        <x:v>20000</x:v>
      </x:c>
      <x:c r="C10" s="49" t="n">
        <x:f>C4-C5</x:f>
        <x:v>33000</x:v>
      </x:c>
      <x:c r="D10" s="49" t="n">
        <x:f>D4-D5</x:f>
        <x:v>46000</x:v>
      </x:c>
      <x:c r="E10" s="49" t="n">
        <x:f>E4-E5</x:f>
        <x:v>13000</x:v>
      </x:c>
      <x:c r="F10" t="str">
        <x:v>₽/мес</x:v>
      </x:c>
      <x:c r="G10" t="str">
        <x:v>ARPA - variable</x:v>
      </x:c>
    </x:row>
    <x:row r="11">
      <x:c r="A11" t="str">
        <x:v>LTV / CAC</x:v>
      </x:c>
      <x:c r="B11" s="58" t="n">
        <x:f>IFERROR((B10/B7)/B6,0)</x:f>
        <x:v>1.5873015873015872</x:v>
      </x:c>
      <x:c r="C11" s="58" t="n">
        <x:f>IFERROR((C10/C7)/C6,0)</x:f>
        <x:v>6.875</x:v>
      </x:c>
      <x:c r="D11" s="58" t="n">
        <x:f>IFERROR((D10/D7)/D6,0)</x:f>
        <x:v>20.444444444444443</x:v>
      </x:c>
      <x:c r="E11" s="58" t="n">
        <x:f>IFERROR((E10/E7)/E6,0)</x:f>
        <x:v>0.5909090909090909</x:v>
      </x:c>
      <x:c r="F11" t="str">
        <x:v>x</x:v>
      </x:c>
      <x:c r="G11" t="str">
        <x:v>contribution/churn/CAC</x:v>
      </x:c>
    </x:row>
    <x:row r="12">
      <x:c r="A12" t="str">
        <x:v>Payback</x:v>
      </x:c>
      <x:c r="B12" s="54" t="n">
        <x:f>IFERROR(B6/B10,0)</x:f>
        <x:v>9</x:v>
      </x:c>
      <x:c r="C12" s="54" t="n">
        <x:f>IFERROR(C6/C10,0)</x:f>
        <x:v>3.6363636363636362</x:v>
      </x:c>
      <x:c r="D12" s="54" t="n">
        <x:f>IFERROR(D6/D10,0)</x:f>
        <x:v>1.9565217391304348</x:v>
      </x:c>
      <x:c r="E12" s="54" t="n">
        <x:f>IFERROR(E6/E10,0)</x:f>
        <x:v>16.923076923076923</x:v>
      </x:c>
      <x:c r="F12" t="str">
        <x:v>мес</x:v>
      </x:c>
      <x:c r="G12" t="str">
        <x:v>CAC/contribution</x:v>
      </x:c>
    </x:row>
  </x:sheetData>
  <x:mergeCells>
    <x:mergeCell ref="A1:J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2" customHeight="1">
      <x:c r="A1" s="5" t="str">
        <x:v>SENSITIVITY — LTV/CAC К ARPA И CHURN</x:v>
      </x:c>
    </x:row>
    <x:row r="3">
      <x:c r="A3" s="12" t="str">
        <x:v>Каждая ячейка: LTV/CAC при фиксированных BASE variable cost и CAC. Это сценарная проверка, не данные Stilla.</x:v>
      </x:c>
    </x:row>
    <x:row r="5">
      <x:c r="A5" s="23" t="str">
        <x:v>Churn / ARPA</x:v>
      </x:c>
      <x:c r="B5" s="23" t="n">
        <x:v>30000</x:v>
      </x:c>
      <x:c r="C5" s="23" t="n">
        <x:v>40000</x:v>
      </x:c>
      <x:c r="D5" s="23" t="n">
        <x:v>50000</x:v>
      </x:c>
      <x:c r="E5" s="23" t="n">
        <x:v>60000</x:v>
      </x:c>
      <x:c r="F5" s="23" t="n">
        <x:v>70000</x:v>
      </x:c>
      <x:c r="G5" s="23" t="n">
        <x:v>80000</x:v>
      </x:c>
    </x:row>
    <x:row r="6">
      <x:c r="A6" s="70" t="n">
        <x:v>0.02</x:v>
      </x:c>
      <x:c r="B6" s="74" t="n">
        <x:f>IFERROR(((B$5-('Вводные'!$B$8+'Вводные'!$B$9))/$A6)/'Вводные'!$B$10,0)</x:f>
        <x:v>7.5</x:v>
      </x:c>
      <x:c r="C6" s="74" t="n">
        <x:f>IFERROR(((C$5-('Вводные'!$B$8+'Вводные'!$B$9))/$A6)/'Вводные'!$B$10,0)</x:f>
        <x:v>11.666666666666666</x:v>
      </x:c>
      <x:c r="D6" s="74" t="n">
        <x:f>IFERROR(((D$5-('Вводные'!$B$8+'Вводные'!$B$9))/$A6)/'Вводные'!$B$10,0)</x:f>
        <x:v>15.833333333333334</x:v>
      </x:c>
      <x:c r="E6" s="74" t="n">
        <x:f>IFERROR(((E$5-('Вводные'!$B$8+'Вводные'!$B$9))/$A6)/'Вводные'!$B$10,0)</x:f>
        <x:v>20</x:v>
      </x:c>
      <x:c r="F6" s="74" t="n">
        <x:f>IFERROR(((F$5-('Вводные'!$B$8+'Вводные'!$B$9))/$A6)/'Вводные'!$B$10,0)</x:f>
        <x:v>24.166666666666668</x:v>
      </x:c>
      <x:c r="G6" s="74" t="n">
        <x:f>IFERROR(((G$5-('Вводные'!$B$8+'Вводные'!$B$9))/$A6)/'Вводные'!$B$10,0)</x:f>
        <x:v>28.333333333333332</x:v>
      </x:c>
    </x:row>
    <x:row r="7">
      <x:c r="A7" s="70" t="n">
        <x:v>0.03</x:v>
      </x:c>
      <x:c r="B7" s="74" t="n">
        <x:f>IFERROR(((B$5-('Вводные'!$B$8+'Вводные'!$B$9))/$A7)/'Вводные'!$B$10,0)</x:f>
        <x:v>5</x:v>
      </x:c>
      <x:c r="C7" s="74" t="n">
        <x:f>IFERROR(((C$5-('Вводные'!$B$8+'Вводные'!$B$9))/$A7)/'Вводные'!$B$10,0)</x:f>
        <x:v>7.777777777777778</x:v>
      </x:c>
      <x:c r="D7" s="74" t="n">
        <x:f>IFERROR(((D$5-('Вводные'!$B$8+'Вводные'!$B$9))/$A7)/'Вводные'!$B$10,0)</x:f>
        <x:v>10.555555555555555</x:v>
      </x:c>
      <x:c r="E7" s="74" t="n">
        <x:f>IFERROR(((E$5-('Вводные'!$B$8+'Вводные'!$B$9))/$A7)/'Вводные'!$B$10,0)</x:f>
        <x:v>13.333333333333334</x:v>
      </x:c>
      <x:c r="F7" s="74" t="n">
        <x:f>IFERROR(((F$5-('Вводные'!$B$8+'Вводные'!$B$9))/$A7)/'Вводные'!$B$10,0)</x:f>
        <x:v>16.11111111111111</x:v>
      </x:c>
      <x:c r="G7" s="74" t="n">
        <x:f>IFERROR(((G$5-('Вводные'!$B$8+'Вводные'!$B$9))/$A7)/'Вводные'!$B$10,0)</x:f>
        <x:v>18.888888888888893</x:v>
      </x:c>
    </x:row>
    <x:row r="8">
      <x:c r="A8" s="70" t="n">
        <x:v>0.04</x:v>
      </x:c>
      <x:c r="B8" s="74" t="n">
        <x:f>IFERROR(((B$5-('Вводные'!$B$8+'Вводные'!$B$9))/$A8)/'Вводные'!$B$10,0)</x:f>
        <x:v>3.75</x:v>
      </x:c>
      <x:c r="C8" s="74" t="n">
        <x:f>IFERROR(((C$5-('Вводные'!$B$8+'Вводные'!$B$9))/$A8)/'Вводные'!$B$10,0)</x:f>
        <x:v>5.833333333333333</x:v>
      </x:c>
      <x:c r="D8" s="74" t="n">
        <x:f>IFERROR(((D$5-('Вводные'!$B$8+'Вводные'!$B$9))/$A8)/'Вводные'!$B$10,0)</x:f>
        <x:v>7.916666666666667</x:v>
      </x:c>
      <x:c r="E8" s="74" t="n">
        <x:f>IFERROR(((E$5-('Вводные'!$B$8+'Вводные'!$B$9))/$A8)/'Вводные'!$B$10,0)</x:f>
        <x:v>10</x:v>
      </x:c>
      <x:c r="F8" s="74" t="n">
        <x:f>IFERROR(((F$5-('Вводные'!$B$8+'Вводные'!$B$9))/$A8)/'Вводные'!$B$10,0)</x:f>
        <x:v>12.083333333333334</x:v>
      </x:c>
      <x:c r="G8" s="74" t="n">
        <x:f>IFERROR(((G$5-('Вводные'!$B$8+'Вводные'!$B$9))/$A8)/'Вводные'!$B$10,0)</x:f>
        <x:v>14.166666666666666</x:v>
      </x:c>
    </x:row>
    <x:row r="9">
      <x:c r="A9" s="70" t="n">
        <x:v>0.05</x:v>
      </x:c>
      <x:c r="B9" s="74" t="n">
        <x:f>IFERROR(((B$5-('Вводные'!$B$8+'Вводные'!$B$9))/$A9)/'Вводные'!$B$10,0)</x:f>
        <x:v>3</x:v>
      </x:c>
      <x:c r="C9" s="74" t="n">
        <x:f>IFERROR(((C$5-('Вводные'!$B$8+'Вводные'!$B$9))/$A9)/'Вводные'!$B$10,0)</x:f>
        <x:v>4.666666666666667</x:v>
      </x:c>
      <x:c r="D9" s="74" t="n">
        <x:f>IFERROR(((D$5-('Вводные'!$B$8+'Вводные'!$B$9))/$A9)/'Вводные'!$B$10,0)</x:f>
        <x:v>6.333333333333333</x:v>
      </x:c>
      <x:c r="E9" s="74" t="n">
        <x:f>IFERROR(((E$5-('Вводные'!$B$8+'Вводные'!$B$9))/$A9)/'Вводные'!$B$10,0)</x:f>
        <x:v>8</x:v>
      </x:c>
      <x:c r="F9" s="74" t="n">
        <x:f>IFERROR(((F$5-('Вводные'!$B$8+'Вводные'!$B$9))/$A9)/'Вводные'!$B$10,0)</x:f>
        <x:v>9.666666666666666</x:v>
      </x:c>
      <x:c r="G9" s="74" t="n">
        <x:f>IFERROR(((G$5-('Вводные'!$B$8+'Вводные'!$B$9))/$A9)/'Вводные'!$B$10,0)</x:f>
        <x:v>11.333333333333334</x:v>
      </x:c>
    </x:row>
    <x:row r="10">
      <x:c r="A10" s="70" t="n">
        <x:v>0.07</x:v>
      </x:c>
      <x:c r="B10" s="74" t="n">
        <x:f>IFERROR(((B$5-('Вводные'!$B$8+'Вводные'!$B$9))/$A10)/'Вводные'!$B$10,0)</x:f>
        <x:v>2.142857142857143</x:v>
      </x:c>
      <x:c r="C10" s="74" t="n">
        <x:f>IFERROR(((C$5-('Вводные'!$B$8+'Вводные'!$B$9))/$A10)/'Вводные'!$B$10,0)</x:f>
        <x:v>3.333333333333333</x:v>
      </x:c>
      <x:c r="D10" s="74" t="n">
        <x:f>IFERROR(((D$5-('Вводные'!$B$8+'Вводные'!$B$9))/$A10)/'Вводные'!$B$10,0)</x:f>
        <x:v>4.523809523809524</x:v>
      </x:c>
      <x:c r="E10" s="74" t="n">
        <x:f>IFERROR(((E$5-('Вводные'!$B$8+'Вводные'!$B$9))/$A10)/'Вводные'!$B$10,0)</x:f>
        <x:v>5.714285714285714</x:v>
      </x:c>
      <x:c r="F10" s="74" t="n">
        <x:f>IFERROR(((F$5-('Вводные'!$B$8+'Вводные'!$B$9))/$A10)/'Вводные'!$B$10,0)</x:f>
        <x:v>6.904761904761904</x:v>
      </x:c>
      <x:c r="G10" s="74" t="n">
        <x:f>IFERROR(((G$5-('Вводные'!$B$8+'Вводные'!$B$9))/$A10)/'Вводные'!$B$10,0)</x:f>
        <x:v>8.095238095238095</x:v>
      </x:c>
    </x:row>
    <x:row r="11">
      <x:c r="A11" s="70" t="n">
        <x:v>0.1</x:v>
      </x:c>
      <x:c r="B11" s="74" t="n">
        <x:f>IFERROR(((B$5-('Вводные'!$B$8+'Вводные'!$B$9))/$A11)/'Вводные'!$B$10,0)</x:f>
        <x:v>1.5</x:v>
      </x:c>
      <x:c r="C11" s="74" t="n">
        <x:f>IFERROR(((C$5-('Вводные'!$B$8+'Вводные'!$B$9))/$A11)/'Вводные'!$B$10,0)</x:f>
        <x:v>2.3333333333333335</x:v>
      </x:c>
      <x:c r="D11" s="74" t="n">
        <x:f>IFERROR(((D$5-('Вводные'!$B$8+'Вводные'!$B$9))/$A11)/'Вводные'!$B$10,0)</x:f>
        <x:v>3.1666666666666665</x:v>
      </x:c>
      <x:c r="E11" s="74" t="n">
        <x:f>IFERROR(((E$5-('Вводные'!$B$8+'Вводные'!$B$9))/$A11)/'Вводные'!$B$10,0)</x:f>
        <x:v>4</x:v>
      </x:c>
      <x:c r="F11" s="74" t="n">
        <x:f>IFERROR(((F$5-('Вводные'!$B$8+'Вводные'!$B$9))/$A11)/'Вводные'!$B$10,0)</x:f>
        <x:v>4.833333333333333</x:v>
      </x:c>
      <x:c r="G11" s="74" t="n">
        <x:f>IFERROR(((G$5-('Вводные'!$B$8+'Вводные'!$B$9))/$A11)/'Вводные'!$B$10,0)</x:f>
        <x:v>5.666666666666667</x:v>
      </x:c>
    </x:row>
  </x:sheetData>
  <x:mergeCells>
    <x:mergeCell ref="A1:H1"/>
    <x:mergeCell ref="A3:H3"/>
  </x:mergeCells>
  <x:conditionalFormatting sqref="B6:G11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4" hidden="0" customWidth="1"/>
    <x:col min="3" max="3" width="22" hidden="0" customWidth="1"/>
    <x:col min="4" max="4" width="16" hidden="0" customWidth="1"/>
    <x:col min="5" max="5" width="16" hidden="0" customWidth="1"/>
    <x:col min="6" max="6" width="18" hidden="0" customWidth="1"/>
    <x:col min="7" max="7" width="38" hidden="0" customWidth="1"/>
  </x:cols>
  <x:sheetData>
    <x:row r="1" ht="32" customHeight="1">
      <x:c r="A1" s="5" t="str">
        <x:v>MILESTONES / GATES — 90-ДНЕВНАЯ ПРОВЕРКА</x:v>
      </x:c>
    </x:row>
    <x:row r="3">
      <x:c r="A3" s="23" t="str">
        <x:v>Gate</x:v>
      </x:c>
      <x:c r="B3" s="23" t="str">
        <x:v>Критерий PASS</x:v>
      </x:c>
      <x:c r="C3" s="23" t="str">
        <x:v>Макс. бюджет до gate, ₽</x:v>
      </x:c>
      <x:c r="D3" s="23" t="str">
        <x:v>Факт, ₽</x:v>
      </x:c>
      <x:c r="E3" s="23" t="str">
        <x:v>Статус</x:v>
      </x:c>
      <x:c r="F3" s="23" t="str">
        <x:v>Решение</x:v>
      </x:c>
      <x:c r="G3" s="23" t="str">
        <x:v>Комментарий</x:v>
      </x:c>
    </x:row>
    <x:row r="4">
      <x:c r="A4" t="str">
        <x:v>G0 Problem proof</x:v>
      </x:c>
      <x:c r="B4" t="str">
        <x:v>≥10/15 интервью подтверждают боль</x:v>
      </x:c>
      <x:c r="C4" s="76" t="n">
        <x:v>30000</x:v>
      </x:c>
      <x:c r="D4" s="64" t="n">
        <x:v>0</x:v>
      </x:c>
      <x:c r="E4" s="62" t="str">
        <x:v>Не начато</x:v>
      </x:c>
      <x:c r="F4" s="62" t="str"/>
      <x:c r="G4" t="str"/>
    </x:row>
    <x:row r="5">
      <x:c r="A5" t="str">
        <x:v>G1 Workflow fit</x:v>
      </x:c>
      <x:c r="B5" t="str">
        <x:v>измеримый эффект ≥20% или ≥3× цены</x:v>
      </x:c>
      <x:c r="C5" s="76" t="n">
        <x:v>100000</x:v>
      </x:c>
      <x:c r="D5" s="64" t="n">
        <x:v>0</x:v>
      </x:c>
      <x:c r="E5" s="62" t="str">
        <x:v>Не начато</x:v>
      </x:c>
      <x:c r="F5" s="62" t="str"/>
      <x:c r="G5" t="str"/>
    </x:row>
    <x:row r="6">
      <x:c r="A6" t="str">
        <x:v>G2 Trust fit</x:v>
      </x:c>
      <x:c r="B6" t="str">
        <x:v>нет критических security blocker у ≥2 партнёров</x:v>
      </x:c>
      <x:c r="C6" s="76" t="n">
        <x:v>180000</x:v>
      </x:c>
      <x:c r="D6" s="64" t="n">
        <x:v>0</x:v>
      </x:c>
      <x:c r="E6" s="62" t="str">
        <x:v>Не начато</x:v>
      </x:c>
      <x:c r="F6" s="62" t="str"/>
      <x:c r="G6" t="str"/>
    </x:row>
    <x:row r="7">
      <x:c r="A7" t="str">
        <x:v>G3 Paid validation</x:v>
      </x:c>
      <x:c r="B7" t="str">
        <x:v>≥2 платных пилота из 5 квалифицированных</x:v>
      </x:c>
      <x:c r="C7" s="76" t="n">
        <x:v>310000</x:v>
      </x:c>
      <x:c r="D7" s="64" t="n">
        <x:v>0</x:v>
      </x:c>
      <x:c r="E7" s="62" t="str">
        <x:v>Не начато</x:v>
      </x:c>
      <x:c r="F7" s="62" t="str"/>
      <x:c r="G7" t="str"/>
    </x:row>
    <x:row r="8">
      <x:c r="A8" t="str">
        <x:v>G4 Repeatability</x:v>
      </x:c>
      <x:c r="B8" t="str">
        <x:v>onboarding &lt;4 часов + weekly return ≥60%</x:v>
      </x:c>
      <x:c r="C8" s="76" t="n">
        <x:v>500000</x:v>
      </x:c>
      <x:c r="D8" s="64" t="n">
        <x:v>0</x:v>
      </x:c>
      <x:c r="E8" s="62" t="str">
        <x:v>Не начато</x:v>
      </x:c>
      <x:c r="F8" s="62" t="str"/>
      <x:c r="G8" t="str"/>
    </x:row>
    <x:row r="9">
      <x:c r="A9" t="str">
        <x:v>G5 Strategic moat</x:v>
      </x:c>
      <x:c r="B9" t="str">
        <x:v>≥3 partner interviews подтверждают конкретный gap</x:v>
      </x:c>
      <x:c r="C9" s="76" t="n">
        <x:v>720000</x:v>
      </x:c>
      <x:c r="D9" s="64" t="n">
        <x:v>0</x:v>
      </x:c>
      <x:c r="E9" s="62" t="str">
        <x:v>Не начато</x:v>
      </x:c>
      <x:c r="F9" s="62" t="str"/>
      <x:c r="G9" t="str"/>
    </x:row>
  </x:sheetData>
  <x:mergeCells>
    <x:mergeCell ref="A1:H1"/>
  </x:mergeCells>
  <x:conditionalFormatting sqref="E4:E9">
    <x:cfRule type="expression" dxfId="0" priority="1">
      <x:formula>E4="PASS"</x:formula>
    </x:cfRule>
    <x:cfRule type="expression" dxfId="1" priority="2">
      <x:formula>OR(E4="FAIL",E4="STOP")</x:formula>
    </x:cfRule>
  </x:conditionalFormatting>
  <x:dataValidations count="2">
    <x:dataValidation type="list" sqref="E4:E9">
      <x:formula1>"Не начато,В работе,PASS,FAIL,STOP"</x:formula1>
    </x:dataValidation>
    <x:dataValidation type="list" sqref="F4:F9">
      <x:formula1>",Продолжать,Пересобрать,Pivot,Остановить"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0" hidden="0" customWidth="1"/>
    <x:col min="3" max="3" width="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5" t="str">
        <x:v>DASHBOARD — РЕШЕНИЕ ПО СЦЕНАРНОМУ AI-СТАРТАПУ</x:v>
      </x:c>
    </x:row>
    <x:row r="2">
      <x:c r="J2" t="str">
        <x:v>M0</x:v>
      </x:c>
      <x:c r="K2" t="str">
        <x:v>M1</x:v>
      </x:c>
      <x:c r="L2" t="str">
        <x:v>M2</x:v>
      </x:c>
      <x:c r="M2" t="str">
        <x:v>M3</x:v>
      </x:c>
      <x:c r="N2" t="str">
        <x:v>M4</x:v>
      </x:c>
      <x:c r="O2" t="str">
        <x:v>M5</x:v>
      </x:c>
      <x:c r="P2" t="str">
        <x:v>M6</x:v>
      </x:c>
      <x:c r="Q2" t="str">
        <x:v>M7</x:v>
      </x:c>
      <x:c r="R2" t="str">
        <x:v>M8</x:v>
      </x:c>
      <x:c r="S2" t="str">
        <x:v>M9</x:v>
      </x:c>
      <x:c r="T2" t="str">
        <x:v>M10</x:v>
      </x:c>
      <x:c r="U2" t="str">
        <x:v>M11</x:v>
      </x:c>
      <x:c r="V2" t="str">
        <x:v>M12</x:v>
      </x:c>
      <x:c r="W2" t="str">
        <x:v>M13</x:v>
      </x:c>
      <x:c r="X2" t="str">
        <x:v>M14</x:v>
      </x:c>
      <x:c r="Y2" t="str">
        <x:v>M15</x:v>
      </x:c>
      <x:c r="Z2" t="str">
        <x:v>M16</x:v>
      </x:c>
      <x:c r="AA2" t="str">
        <x:v>M17</x:v>
      </x:c>
      <x:c r="AB2" t="str">
        <x:v>M18</x:v>
      </x:c>
    </x:row>
    <x:row r="3" ht="22" customHeight="1">
      <x:c r="A3" s="17" t="str">
        <x:v>КЛЮЧЕВЫЕ МЕТРИКИ</x:v>
      </x:c>
      <x:c r="D3" s="17" t="str">
        <x:v>АВТОМАТИЧЕСКИЙ ВЕРДИКТ</x:v>
      </x:c>
      <x:c r="J3" s="48" t="n">
        <x:f>'Runway'!B13</x:f>
        <x:v>3799000</x:v>
      </x:c>
      <x:c r="K3" s="48" t="n">
        <x:f>'Runway'!C13</x:f>
        <x:v>3160040</x:v>
      </x:c>
      <x:c r="L3" s="48" t="n">
        <x:f>'Runway'!D13</x:f>
        <x:v>2580638.4</x:v>
      </x:c>
      <x:c r="M3" s="48" t="n">
        <x:f>'Runway'!E13</x:f>
        <x:v>2058412.8639999998</x:v>
      </x:c>
      <x:c r="N3" s="48" t="n">
        <x:f>'Runway'!F13</x:f>
        <x:v>1591076.3494399998</x:v>
      </x:c>
      <x:c r="O3" s="48" t="n">
        <x:f>'Runway'!G13</x:f>
        <x:v>1176433.2954623997</x:v>
      </x:c>
      <x:c r="P3" s="48" t="n">
        <x:f>'Runway'!H13</x:f>
        <x:v>812375.9636439037</x:v>
      </x:c>
      <x:c r="Q3" s="48" t="n">
        <x:f>'Runway'!I13</x:f>
        <x:v>496880.9250981476</x:v>
      </x:c>
      <x:c r="R3" s="48" t="n">
        <x:f>'Runway'!J13</x:f>
        <x:v>228005.68809422164</x:v>
      </x:c>
      <x:c r="S3" s="48" t="n">
        <x:f>'Runway'!K13</x:f>
        <x:v>3885.4605704526184</x:v>
      </x:c>
      <x:c r="T3" s="48" t="n">
        <x:f>'Runway'!L13</x:f>
        <x:v>-177269.95785236568</x:v>
      </x:c>
      <x:c r="U3" s="48" t="n">
        <x:f>'Runway'!M13</x:f>
        <x:v>-317179.1595382714</x:v>
      </x:c>
      <x:c r="V3" s="48" t="n">
        <x:f>'Runway'!N13</x:f>
        <x:v>-417491.9931567408</x:v>
      </x:c>
      <x:c r="W3" s="48" t="n">
        <x:f>'Runway'!O13</x:f>
        <x:v>-479792.31343047146</x:v>
      </x:c>
      <x:c r="X3" s="48" t="n">
        <x:f>'Runway'!P13</x:f>
        <x:v>-505600.620893253</x:v>
      </x:c>
      <x:c r="Y3" s="48" t="n">
        <x:f>'Runway'!Q13</x:f>
        <x:v>-496376.5960575233</x:v>
      </x:c>
      <x:c r="Z3" s="48" t="n">
        <x:f>'Runway'!R13</x:f>
        <x:v>-453521.53221522283</x:v>
      </x:c>
      <x:c r="AA3" s="48" t="n">
        <x:f>'Runway'!S13</x:f>
        <x:v>-378380.6709266143</x:v>
      </x:c>
      <x:c r="AB3" s="48" t="n">
        <x:f>'Runway'!T13</x:f>
        <x:v>-272245.4440895502</x:v>
      </x:c>
    </x:row>
    <x:row r="5" ht="42" customHeight="1">
      <x:c r="A5" s="23" t="str">
        <x:v>Метрика</x:v>
      </x:c>
      <x:c r="B5" s="23" t="str">
        <x:v>Значение</x:v>
      </x:c>
      <x:c r="D5" s="83" t="str">
        <x:f>IF(AND('Юнит_экономика'!E9&gt;=3,'Юнит_экономика'!B12&lt;=6,'Runway'!B17&gt;0),"ПРОДОЛЖАТЬ ПРОВЕРКУ",IF(AND('Юнит_экономика'!E9&gt;=1.5,'Юнит_экономика'!B12&lt;=12),"ПЕРЕСЧИТАТЬ / СУЗИТЬ","ОСТАНОВИТЬ ИЛИ PIVOT"))</x:f>
        <x:v>ПЕРЕСЧИТАТЬ / СУЗИТЬ</x:v>
      </x:c>
      <x:c r="E5" s="83"/>
      <x:c r="F5" s="83"/>
      <x:c r="G5" s="83"/>
      <x:c r="H5" s="83"/>
    </x:row>
    <x:row r="6">
      <x:c r="A6" t="str">
        <x:v>Gross contribution / org</x:v>
      </x:c>
      <x:c r="B6" s="48" t="n">
        <x:f>'Юнит_экономика'!B9</x:f>
        <x:v>33000</x:v>
      </x:c>
    </x:row>
    <x:row r="7" ht="24" customHeight="1">
      <x:c r="A7" t="str">
        <x:v>Contribution margin</x:v>
      </x:c>
      <x:c r="B7" s="56" t="n">
        <x:f>'Юнит_экономика'!B10</x:f>
        <x:v>0.7333333333333333</x:v>
      </x:c>
      <x:c r="D7" s="12" t="str">
        <x:v>Важное ограничение: dashboard относится к сценарию аналога. Из $5 млн pre-seed Stilla нельзя вывести её runway, valuation или цену сделки — burn, ARR и условия acquisition не раскрыты.</x:v>
      </x:c>
    </x:row>
    <x:row r="8" ht="24" customHeight="1">
      <x:c r="A8" t="str">
        <x:v>CAC payback, мес.</x:v>
      </x:c>
      <x:c r="B8" s="60" t="n">
        <x:f>'Юнит_экономика'!B12</x:f>
        <x:v>3.6363636363636362</x:v>
      </x:c>
    </x:row>
    <x:row r="9" ht="24" customHeight="1">
      <x:c r="A9" t="str">
        <x:v>LTV / CAC</x:v>
      </x:c>
      <x:c r="B9" s="74" t="n">
        <x:f>'Юнит_экономика'!E9</x:f>
        <x:v>6.875</x:v>
      </x:c>
    </x:row>
    <x:row r="10" ht="24" customHeight="1">
      <x:c r="A10" t="str">
        <x:v>Cash через 12 мес.</x:v>
      </x:c>
      <x:c r="B10" s="48" t="n">
        <x:f>'Runway'!B17</x:f>
        <x:v>-417491.9931567408</x:v>
      </x:c>
    </x:row>
    <x:row r="11">
      <x:c r="A11" t="str">
        <x:v>Организаций через 12 мес.</x:v>
      </x:c>
      <x:c r="B11" s="60" t="n">
        <x:f>'Runway'!B18</x:f>
        <x:v>21.202641405500927</x:v>
      </x:c>
    </x:row>
    <x:row r="12">
      <x:c r="A12" t="str">
        <x:v>Публичный факт Stilla funding, USD</x:v>
      </x:c>
      <x:c r="B12" s="78" t="n">
        <x:f>'Факты_Stilla'!B5</x:f>
        <x:v>5000000</x:v>
      </x:c>
    </x:row>
  </x:sheetData>
  <x:mergeCells>
    <x:mergeCell ref="A1:H1"/>
    <x:mergeCell ref="A3:H3"/>
    <x:mergeCell ref="D3:H3"/>
    <x:mergeCell ref="D5:H5"/>
    <x:mergeCell ref="D7:H10"/>
  </x:mergeCells>
  <x:pageMargins left="0.7" right="0.7" top="0.75" bottom="0.75" header="0.3" footer="0.3"/>
  <x:drawing xmlns:r="http://schemas.openxmlformats.org/officeDocument/2006/relationships" r:id="R8ac9cd1f99a3409b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8" hidden="0" customWidth="1"/>
    <x:col min="3" max="3" width="16" hidden="0" customWidth="1"/>
    <x:col min="4" max="4" width="52" hidden="0" customWidth="1"/>
    <x:col min="5" max="5" width="16" hidden="0" customWidth="1"/>
  </x:cols>
  <x:sheetData>
    <x:row r="1" ht="32" customHeight="1">
      <x:c r="A1" s="5" t="str">
        <x:v>ИСТОЧНИКИ И ДАТА ПРОВЕРКИ</x:v>
      </x:c>
    </x:row>
    <x:row r="3">
      <x:c r="A3" s="23" t="str">
        <x:v>Источник</x:v>
      </x:c>
      <x:c r="B3" s="23" t="str">
        <x:v>URL</x:v>
      </x:c>
      <x:c r="C3" s="23" t="str">
        <x:v>Дата</x:v>
      </x:c>
      <x:c r="D3" s="23" t="str">
        <x:v>Что подтверждает</x:v>
      </x:c>
      <x:c r="E3" s="23" t="str">
        <x:v>Класс</x:v>
      </x:c>
    </x:row>
    <x:row r="4">
      <x:c r="A4" s="28" t="str">
        <x:v>Stilla — joining Meta</x:v>
      </x:c>
      <x:c r="B4" s="28" t="str">
        <x:v>https://stilla.ai/blog/stilla-is-joining-meta</x:v>
      </x:c>
      <x:c r="C4" s="28" t="str">
        <x:v>09.09.2026</x:v>
      </x:c>
      <x:c r="D4" s="28" t="str">
        <x:v>Присоединение к Meta; 8 месяцев после запуска; команда/экспертиза</x:v>
      </x:c>
      <x:c r="E4" s="28" t="str">
        <x:v>Первичный</x:v>
      </x:c>
    </x:row>
    <x:row r="5">
      <x:c r="A5" s="28" t="str">
        <x:v>Axios — acquisition</x:v>
      </x:c>
      <x:c r="B5" s="28" t="str">
        <x:v>https://www.axios.com/2026/09/09/meta-acquires-swedish-ai-startup-stillaai</x:v>
      </x:c>
      <x:c r="C5" s="28" t="str">
        <x:v>09.09.2026</x:v>
      </x:c>
      <x:c r="D5" s="28" t="str">
        <x:v>Acquisition; Meta Business Agent; $5m; 1m+ businesses; terms undisclosed</x:v>
      </x:c>
      <x:c r="E5" s="28" t="str">
        <x:v>Независимый</x:v>
      </x:c>
    </x:row>
    <x:row r="6">
      <x:c r="A6" s="28" t="str">
        <x:v>Stilla — $5M pre-seed</x:v>
      </x:c>
      <x:c r="B6" s="28" t="str">
        <x:v>https://stilla.ai/blog/announcing-our-seed-funding</x:v>
      </x:c>
      <x:c r="C6" s="28" t="str">
        <x:v>20.01.2026</x:v>
      </x:c>
      <x:c r="D6" s="28" t="str">
        <x:v>$5m; General Catalyst; продуктовая гипотеза</x:v>
      </x:c>
      <x:c r="E6" s="28" t="str">
        <x:v>Первичный</x:v>
      </x:c>
    </x:row>
    <x:row r="7">
      <x:c r="A7" s="28" t="str">
        <x:v>General Catalyst</x:v>
      </x:c>
      <x:c r="B7" s="28" t="str">
        <x:v>https://www.generalcatalyst.com/stories/seeding-the-future-with-stilla</x:v>
      </x:c>
      <x:c r="C7" s="28" t="str">
        <x:v>20.01.2026</x:v>
      </x:c>
      <x:c r="D7" s="28" t="str">
        <x:v>Команда; Tictail/Shopify; product thesis</x:v>
      </x:c>
      <x:c r="E7" s="28" t="str">
        <x:v>Инвестор</x:v>
      </x:c>
    </x:row>
    <x:row r="8">
      <x:c r="A8" s="28" t="str">
        <x:v>Tech.eu</x:v>
      </x:c>
      <x:c r="B8" s="28" t="str">
        <x:v>https://tech.eu/2026/01/20/stilla-emerges-from-stealth-with-5m-to-address-collaboration-challenges-in-ai-driven-companies/</x:v>
      </x:c>
      <x:c r="C8" s="28" t="str">
        <x:v>20.01.2026</x:v>
      </x:c>
      <x:c r="D8" s="28" t="str">
        <x:v>Независимое подтверждение funding/product</x:v>
      </x:c>
      <x:c r="E8" s="28" t="str">
        <x:v>Независимый</x:v>
      </x:c>
    </x:row>
    <x:row r="9">
      <x:c r="A9" s="28" t="str">
        <x:v>Stilla Docs</x:v>
      </x:c>
      <x:c r="B9" s="28" t="str">
        <x:v>https://stilla.ai/docs</x:v>
      </x:c>
      <x:c r="C9" s="28" t="str">
        <x:v>15.09.2026</x:v>
      </x:c>
      <x:c r="D9" s="28" t="str">
        <x:v>Функции, actions, integrations, context</x:v>
      </x:c>
      <x:c r="E9" s="28" t="str">
        <x:v>Первичный</x:v>
      </x:c>
    </x:row>
    <x:row r="10">
      <x:c r="A10" s="28" t="str">
        <x:v>Stilla product page</x:v>
      </x:c>
      <x:c r="B10" s="28" t="str">
        <x:v>https://stilla.ai/</x:v>
      </x:c>
      <x:c r="C10" s="28" t="str">
        <x:v>15.09.2026</x:v>
      </x:c>
      <x:c r="D10" s="28" t="str">
        <x:v>Pricing/marketing claims/security/integrations</x:v>
      </x:c>
      <x:c r="E10" s="28" t="str">
        <x:v>Первичный</x:v>
      </x:c>
    </x:row>
  </x:sheetData>
  <x:mergeCells>
    <x:mergeCell ref="A1:E1"/>
  </x:mergeCells>
  <x:pageMargins left="0.7" right="0.7" top="0.75" bottom="0.75" header="0.3" footer="0.3"/>
</x:worksheet>
</file>