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b5db76ac2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b213e82f9b4e4af3"/>
    <x:sheet xmlns:r="http://schemas.openxmlformats.org/officeDocument/2006/relationships" name="Inputs" sheetId="2" r:id="Re20bdd78c5354e5e"/>
    <x:sheet xmlns:r="http://schemas.openxmlformats.org/officeDocument/2006/relationships" name="Channels" sheetId="3" r:id="R20570e50996f40fc"/>
    <x:sheet xmlns:r="http://schemas.openxmlformats.org/officeDocument/2006/relationships" name="Stores" sheetId="4" r:id="R4869c53c0a674b80"/>
    <x:sheet xmlns:r="http://schemas.openxmlformats.org/officeDocument/2006/relationships" name="Inventory" sheetId="5" r:id="Rd60e1fd4964c4c1f"/>
    <x:sheet xmlns:r="http://schemas.openxmlformats.org/officeDocument/2006/relationships" name="DebtLiquidity" sheetId="6" r:id="R1ca8b37e67104ca7"/>
    <x:sheet xmlns:r="http://schemas.openxmlformats.org/officeDocument/2006/relationships" name="Scenarios" sheetId="7" r:id="Rea63207251754d95"/>
    <x:sheet xmlns:r="http://schemas.openxmlformats.org/officeDocument/2006/relationships" name="Signals" sheetId="8" r:id="R484c7df4104745af"/>
    <x:sheet xmlns:r="http://schemas.openxmlformats.org/officeDocument/2006/relationships" name="Decisions" sheetId="9" r:id="R2962df015fe94f52"/>
    <x:sheet xmlns:r="http://schemas.openxmlformats.org/officeDocument/2006/relationships" name="Dashboard" sheetId="10" r:id="R18e1ab1e06594930"/>
    <x:sheet xmlns:r="http://schemas.openxmlformats.org/officeDocument/2006/relationships" name="Sources" sheetId="11" r:id="R23db61effa7846d0"/>
    <x:sheet xmlns:r="http://schemas.openxmlformats.org/officeDocument/2006/relationships" name="CaseFacts" sheetId="12" r:id="Rf9c64a51664d40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[Red](#,##0);-"/>
    <x:numFmt numFmtId="201" formatCode="0.0%;[Red](0.0%);-"/>
    <x:numFmt numFmtId="202" formatCode="#,##0 &quot;₽&quot;;[Red](#,##0 &quot;₽&quot;);-"/>
    <x:numFmt numFmtId="203" formatCode="0.0%"/>
    <x:numFmt numFmtId="204" formatCode="0.0 &quot;мес.&quot;"/>
  </x:numFmts>
  <x:fonts count="7">
    <x:font>
      <x:sz val="11"/>
      <x:name val="Carlito"/>
    </x:font>
    <x:font>
      <x:b/>
      <x:sz val="14"/>
      <x:color rgb="FFFFFFFF"/>
      <x:name val="Carlito"/>
    </x:font>
    <x:font>
      <x:b/>
      <x:sz val="11"/>
      <x:color rgb="FF0B1F33"/>
      <x:name val="Carlito"/>
    </x:font>
    <x:font>
      <x:sz val="11"/>
      <x:color rgb="FF0000FF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5B4A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B1F33"/>
      </x:patternFill>
    </x:fill>
    <x:fill>
      <x:patternFill patternType="solid">
        <x:fgColor rgb="FFD9E2F3"/>
      </x:patternFill>
    </x:fill>
    <x:fill>
      <x:patternFill patternType="solid">
        <x:fgColor rgb="FFFFF2CC"/>
      </x:patternFill>
    </x:fill>
    <x:fill>
      <x:patternFill patternType="solid">
        <x:fgColor rgb="FF13263A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5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wrapText="1"/>
    </x:xf>
    <x:xf numFmtId="200" fontId="3" fillId="4" borderId="1" xfId="0" applyNumberFormat="1" applyFont="1" applyFill="1" applyBorder="1" applyAlignment="1">
      <x:alignment wrapText="1"/>
    </x:xf>
    <x:xf numFmtId="201" fontId="3" fillId="4" borderId="0" xfId="0" applyNumberFormat="1" applyFont="1" applyFill="1" applyBorder="1" applyAlignment="1">
      <x:alignment wrapText="1"/>
    </x:xf>
    <x:xf numFmtId="201" fontId="3" fillId="4" borderId="1" xfId="0" applyNumberFormat="1" applyFont="1" applyFill="1" applyBorder="1" applyAlignment="1">
      <x:alignment wrapText="1"/>
    </x:xf>
    <x:xf numFmtId="202" fontId="3" fillId="4" borderId="0" xfId="0" applyNumberFormat="1" applyFont="1" applyFill="1" applyBorder="1"/>
    <x:xf numFmtId="202" fontId="0" fillId="0" borderId="0" xfId="0" applyNumberFormat="1" applyFont="1" applyFill="1" applyBorder="1"/>
    <x:xf numFmtId="202" fontId="3" fillId="4" borderId="1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3" fontId="3" fillId="4" borderId="0" xfId="0" applyNumberFormat="1" applyFont="1" applyFill="1" applyBorder="1"/>
    <x:xf numFmtId="203" fontId="3" fillId="4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4" fontId="0" fillId="0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left"/>
    </x:xf>
    <x:xf numFmtId="0" fontId="4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0" xfId="0" applyNumberFormat="1" applyFont="1" applyFill="1" applyBorder="0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fd8d2449f43c1" /><Relationship Type="http://schemas.openxmlformats.org/officeDocument/2006/relationships/theme" Target="/xl/theme/theme1.xml" Id="R80559f42a4044407" /><Relationship Type="http://schemas.openxmlformats.org/officeDocument/2006/relationships/sharedStrings" Target="/xl/sharedStrings.xml" Id="R5ee7687bcabf4ff8" /><Relationship Type="http://schemas.openxmlformats.org/officeDocument/2006/relationships/worksheet" Target="/xl/worksheets/sheet1.xml" Id="Rb213e82f9b4e4af3" /><Relationship Type="http://schemas.openxmlformats.org/officeDocument/2006/relationships/worksheet" Target="/xl/worksheets/sheet2.xml" Id="Re20bdd78c5354e5e" /><Relationship Type="http://schemas.openxmlformats.org/officeDocument/2006/relationships/worksheet" Target="/xl/worksheets/sheet3.xml" Id="R20570e50996f40fc" /><Relationship Type="http://schemas.openxmlformats.org/officeDocument/2006/relationships/worksheet" Target="/xl/worksheets/sheet4.xml" Id="R4869c53c0a674b80" /><Relationship Type="http://schemas.openxmlformats.org/officeDocument/2006/relationships/worksheet" Target="/xl/worksheets/sheet5.xml" Id="Rd60e1fd4964c4c1f" /><Relationship Type="http://schemas.openxmlformats.org/officeDocument/2006/relationships/worksheet" Target="/xl/worksheets/sheet6.xml" Id="R1ca8b37e67104ca7" /><Relationship Type="http://schemas.openxmlformats.org/officeDocument/2006/relationships/worksheet" Target="/xl/worksheets/sheet7.xml" Id="Rea63207251754d95" /><Relationship Type="http://schemas.openxmlformats.org/officeDocument/2006/relationships/worksheet" Target="/xl/worksheets/sheet8.xml" Id="R484c7df4104745af" /><Relationship Type="http://schemas.openxmlformats.org/officeDocument/2006/relationships/worksheet" Target="/xl/worksheets/sheet9.xml" Id="R2962df015fe94f52" /><Relationship Type="http://schemas.openxmlformats.org/officeDocument/2006/relationships/worksheet" Target="/xl/worksheets/sheet10.xml" Id="R18e1ab1e06594930" /><Relationship Type="http://schemas.openxmlformats.org/officeDocument/2006/relationships/worksheet" Target="/xl/worksheets/sheet11.xml" Id="R23db61effa7846d0" /><Relationship Type="http://schemas.openxmlformats.org/officeDocument/2006/relationships/worksheet" Target="/xl/worksheets/sheet12.xml" Id="Rf9c64a51664d40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8" hidden="0" customWidth="1"/>
    <x:col min="3" max="3" width="38" hidden="0" customWidth="1"/>
    <x:col min="4" max="4" width="28" hidden="0" customWidth="1"/>
    <x:col min="5" max="5" width="22" hidden="0" customWidth="1"/>
    <x:col min="6" max="6" width="33" hidden="0" customWidth="1"/>
  </x:cols>
  <x:sheetData>
    <x:row r="1" ht="28" customHeight="1">
      <x:c r="A1" s="4" t="str">
        <x:v>Stress-test ранних сигналов: «Связной» → диагностика собственного бизнеса</x:v>
      </x:c>
      <x:c r="B1" s="4"/>
      <x:c r="C1" s="4"/>
      <x:c r="D1" s="4"/>
      <x:c r="E1" s="4"/>
      <x:c r="F1" s="4"/>
    </x:row>
    <x:row r="3">
      <x:c r="A3" s="11" t="str">
        <x:v>Шаг</x:v>
      </x:c>
      <x:c r="B3" s="11" t="str">
        <x:v>Лист</x:v>
      </x:c>
      <x:c r="C3" s="11" t="str">
        <x:v>Что делать</x:v>
      </x:c>
      <x:c r="D3" s="11" t="str">
        <x:v>Что получите</x:v>
      </x:c>
      <x:c r="E3" s="11" t="str">
        <x:v>Статус</x:v>
      </x:c>
      <x:c r="F3" s="11" t="str">
        <x:v>Важно</x:v>
      </x:c>
    </x:row>
    <x:row r="4">
      <x:c r="A4" s="16" t="n">
        <x:v>1</x:v>
      </x:c>
      <x:c r="B4" s="16" t="str">
        <x:v>Inputs</x:v>
      </x:c>
      <x:c r="C4" s="16" t="str">
        <x:v>Заменить синие сценарные вводы реальными данными.</x:v>
      </x:c>
      <x:c r="D4" s="16" t="str">
        <x:v>База модели</x:v>
      </x:c>
      <x:c r="E4" s="16" t="str">
        <x:v>СЦЕНАРИЙ</x:v>
      </x:c>
      <x:c r="F4" s="16" t="str">
        <x:v>Демо-значения не являются отраслевыми нормами.</x:v>
      </x:c>
    </x:row>
    <x:row r="5">
      <x:c r="A5" s="16" t="n">
        <x:v>2</x:v>
      </x:c>
      <x:c r="B5" s="16" t="str">
        <x:v>Channels / Stores</x:v>
      </x:c>
      <x:c r="C5" s="16" t="str">
        <x:v>Посчитать вклад каналов и точек.</x:v>
      </x:c>
      <x:c r="D5" s="16" t="str">
        <x:v>Где модель субсидируется</x:v>
      </x:c>
      <x:c r="E5" s="16" t="str">
        <x:v>ВАШ ФАКТ</x:v>
      </x:c>
      <x:c r="F5" s="16" t="str">
        <x:v>Нет точек — используйте каналы/продукты.</x:v>
      </x:c>
    </x:row>
    <x:row r="6">
      <x:c r="A6" s="16" t="n">
        <x:v>3</x:v>
      </x:c>
      <x:c r="B6" s="16" t="str">
        <x:v>Inventory</x:v>
      </x:c>
      <x:c r="C6" s="16" t="str">
        <x:v>Разложить запас по возрасту.</x:v>
      </x:c>
      <x:c r="D6" s="16" t="str">
        <x:v>Замороженный оборотный капитал</x:v>
      </x:c>
      <x:c r="E6" s="16" t="str">
        <x:v>ВАШ ФАКТ</x:v>
      </x:c>
      <x:c r="F6" s="16" t="str">
        <x:v>Для услуг можно заменить на НЗП/дебиторку.</x:v>
      </x:c>
    </x:row>
    <x:row r="7">
      <x:c r="A7" s="16" t="n">
        <x:v>4</x:v>
      </x:c>
      <x:c r="B7" s="16" t="str">
        <x:v>DebtLiquidity</x:v>
      </x:c>
      <x:c r="C7" s="16" t="str">
        <x:v>Внести платежи и доступный cash.</x:v>
      </x:c>
      <x:c r="D7" s="16" t="str">
        <x:v>Runway и давление</x:v>
      </x:c>
      <x:c r="E7" s="16" t="str">
        <x:v>ВАШ ФАКТ</x:v>
      </x:c>
      <x:c r="F7" s="16" t="str">
        <x:v>Runway — индикатор времени, не гарантия.</x:v>
      </x:c>
    </x:row>
    <x:row r="8">
      <x:c r="A8" s="16" t="n">
        <x:v>5</x:v>
      </x:c>
      <x:c r="B8" s="16" t="str">
        <x:v>Scenarios</x:v>
      </x:c>
      <x:c r="C8" s="16" t="str">
        <x:v>Сравнить BASE / WEAK / STRESS.</x:v>
      </x:c>
      <x:c r="D8" s="16" t="str">
        <x:v>Чувствительность</x:v>
      </x:c>
      <x:c r="E8" s="16" t="str">
        <x:v>ФОРМУЛА</x:v>
      </x:c>
      <x:c r="F8" s="16" t="str">
        <x:v>Сценарии меняются через Inputs.</x:v>
      </x:c>
    </x:row>
    <x:row r="9">
      <x:c r="A9" s="16" t="n">
        <x:v>6</x:v>
      </x:c>
      <x:c r="B9" s="16" t="str">
        <x:v>Signals</x:v>
      </x:c>
      <x:c r="C9" s="16" t="str">
        <x:v>Заполнить 18 ранних сигналов.</x:v>
      </x:c>
      <x:c r="D9" s="16" t="str">
        <x:v>Концентрация рисков</x:v>
      </x:c>
      <x:c r="E9" s="16" t="str">
        <x:v>ФОРМУЛА</x:v>
      </x:c>
      <x:c r="F9" s="16" t="str">
        <x:v>Один красный сигнал ≠ банкротство.</x:v>
      </x:c>
    </x:row>
    <x:row r="10">
      <x:c r="A10" s="16" t="n">
        <x:v>7</x:v>
      </x:c>
      <x:c r="B10" s="16" t="str">
        <x:v>Decisions</x:v>
      </x:c>
      <x:c r="C10" s="16" t="str">
        <x:v>Назначить решение и срок теста.</x:v>
      </x:c>
      <x:c r="D10" s="16" t="str">
        <x:v>Портфель действий</x:v>
      </x:c>
      <x:c r="E10" s="16" t="str">
        <x:v>РЕШЕНИЕ</x:v>
      </x:c>
      <x:c r="F10" s="16" t="str">
        <x:v>ЗАЩИЩАТЬ / ПЕРЕСТРАИВАТЬ / ВЫХОДИТЬ.</x:v>
      </x:c>
    </x:row>
    <x:row r="11">
      <x:c r="A11" s="56" t="str">
        <x:v>Обновление 26.08.2026: добавлен лист CaseFacts. Юридический статус уточнён: мировое соглашение утверждено 30.10.2025, оставлено в силе апелляцией 09.02.2026 и кассацией 17.04.2026. Формулировка «Связной сейчас находится в банкротстве» некорректна.</x:v>
      </x:c>
      <x:c r="B11" s="56"/>
      <x:c r="C11" s="56"/>
      <x:c r="D11" s="56"/>
      <x:c r="E11" s="56"/>
      <x:c r="F11" s="56"/>
    </x:row>
  </x:sheetData>
  <x:mergeCells>
    <x:mergeCell ref="A1:F1"/>
    <x:mergeCell ref="A11:F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6" hidden="0" customWidth="1"/>
    <x:col min="4" max="4" width="45" hidden="0" customWidth="1"/>
  </x:cols>
  <x:sheetData>
    <x:row r="1" ht="28" customHeight="1">
      <x:c r="A1" s="4" t="str">
        <x:v>Сценарные вводы — заменить фактами своего бизнеса</x:v>
      </x:c>
      <x:c r="B1" s="4"/>
      <x:c r="C1" s="4"/>
      <x:c r="D1" s="4"/>
    </x:row>
    <x:row r="3">
      <x:c r="A3" s="11" t="str">
        <x:v>Показатель</x:v>
      </x:c>
      <x:c r="B3" s="11" t="str">
        <x:v>Значение</x:v>
      </x:c>
      <x:c r="C3" s="11" t="str">
        <x:v>Ед.</x:v>
      </x:c>
      <x:c r="D3" s="11" t="str">
        <x:v>Комментарий</x:v>
      </x:c>
    </x:row>
    <x:row r="4">
      <x:c r="A4" s="16" t="str">
        <x:v>Месячная выручка</x:v>
      </x:c>
      <x:c r="B4" s="24" t="n">
        <x:v>5000000</x:v>
      </x:c>
      <x:c r="C4" s="16" t="str">
        <x:v>₽</x:v>
      </x:c>
      <x:c r="D4" s="16" t="str">
        <x:v>СЦЕНАРИЙ</x:v>
      </x:c>
    </x:row>
    <x:row r="5">
      <x:c r="A5" s="16" t="str">
        <x:v>Валовая маржа</x:v>
      </x:c>
      <x:c r="B5" s="26" t="n">
        <x:v>0.32</x:v>
      </x:c>
      <x:c r="C5" s="16" t="str">
        <x:v>%</x:v>
      </x:c>
      <x:c r="D5" s="16" t="str">
        <x:v>СЦЕНАРИЙ</x:v>
      </x:c>
    </x:row>
    <x:row r="6">
      <x:c r="A6" s="16" t="str">
        <x:v>Постоянные расходы</x:v>
      </x:c>
      <x:c r="B6" s="24" t="n">
        <x:v>1300000</x:v>
      </x:c>
      <x:c r="C6" s="16" t="str">
        <x:v>₽/мес</x:v>
      </x:c>
      <x:c r="D6" s="16" t="str">
        <x:v>СЦЕНАРИЙ</x:v>
      </x:c>
    </x:row>
    <x:row r="7">
      <x:c r="A7" s="16" t="str">
        <x:v>Доступные деньги</x:v>
      </x:c>
      <x:c r="B7" s="24" t="n">
        <x:v>3500000</x:v>
      </x:c>
      <x:c r="C7" s="16" t="str">
        <x:v>₽</x:v>
      </x:c>
      <x:c r="D7" s="16" t="str">
        <x:v>СЦЕНАРИЙ</x:v>
      </x:c>
    </x:row>
    <x:row r="8">
      <x:c r="A8" s="16" t="str">
        <x:v>Обязательные выплаты 13 недель</x:v>
      </x:c>
      <x:c r="B8" s="24" t="n">
        <x:v>4200000</x:v>
      </x:c>
      <x:c r="C8" s="16" t="str">
        <x:v>₽</x:v>
      </x:c>
      <x:c r="D8" s="16" t="str">
        <x:v>СЦЕНАРИЙ</x:v>
      </x:c>
    </x:row>
    <x:row r="9">
      <x:c r="A9" s="16" t="str">
        <x:v>Запасы / оборотный актив</x:v>
      </x:c>
      <x:c r="B9" s="24" t="n">
        <x:v>7000000</x:v>
      </x:c>
      <x:c r="C9" s="16" t="str">
        <x:v>₽</x:v>
      </x:c>
      <x:c r="D9" s="16" t="str">
        <x:v>СЦЕНАРИЙ</x:v>
      </x:c>
    </x:row>
    <x:row r="10">
      <x:c r="A10" s="16" t="str">
        <x:v>Доля запасов &gt;90 дней</x:v>
      </x:c>
      <x:c r="B10" s="24" t="n">
        <x:v>0.22</x:v>
      </x:c>
      <x:c r="C10" s="16" t="str">
        <x:v>%</x:v>
      </x:c>
      <x:c r="D10" s="16" t="str">
        <x:v>СЦЕНАРИЙ</x:v>
      </x:c>
    </x:row>
    <x:row r="11">
      <x:c r="A11" s="16" t="str">
        <x:v>Просроченная дебиторка</x:v>
      </x:c>
      <x:c r="B11" s="26" t="n">
        <x:v>900000</x:v>
      </x:c>
      <x:c r="C11" s="16" t="str">
        <x:v>₽</x:v>
      </x:c>
      <x:c r="D11" s="16" t="str">
        <x:v>СЦЕНАРИЙ</x:v>
      </x:c>
    </x:row>
    <x:row r="12">
      <x:c r="A12" s="16" t="str">
        <x:v>Долг / кредитные линии</x:v>
      </x:c>
      <x:c r="B12" s="24" t="n">
        <x:v>6000000</x:v>
      </x:c>
      <x:c r="C12" s="16" t="str">
        <x:v>₽</x:v>
      </x:c>
      <x:c r="D12" s="16" t="str">
        <x:v>СЦЕНАРИЙ</x:v>
      </x:c>
    </x:row>
    <x:row r="13">
      <x:c r="A13" s="16" t="str">
        <x:v>Платёж по долгу в месяц</x:v>
      </x:c>
      <x:c r="B13" s="24" t="n">
        <x:v>500000</x:v>
      </x:c>
      <x:c r="C13" s="16" t="str">
        <x:v>₽</x:v>
      </x:c>
      <x:c r="D13" s="16" t="str">
        <x:v>СЦЕНАРИЙ</x:v>
      </x:c>
    </x:row>
    <x:row r="14">
      <x:c r="A14" s="16" t="str">
        <x:v>Падение выручки WEAK</x:v>
      </x:c>
      <x:c r="B14" s="24" t="n">
        <x:v>-0.15</x:v>
      </x:c>
      <x:c r="C14" s="16" t="str">
        <x:v>%</x:v>
      </x:c>
      <x:c r="D14" s="16" t="str">
        <x:v>СЦЕНАРИЙ</x:v>
      </x:c>
    </x:row>
    <x:row r="15">
      <x:c r="A15" s="16" t="str">
        <x:v>Падение выручки STRESS</x:v>
      </x:c>
      <x:c r="B15" s="26" t="n">
        <x:v>-0.3</x:v>
      </x:c>
      <x:c r="C15" s="16" t="str">
        <x:v>%</x:v>
      </x:c>
      <x:c r="D15" s="16" t="str">
        <x:v>СЦЕНАРИЙ</x:v>
      </x:c>
    </x:row>
    <x:row r="16">
      <x:c r="A16" s="16" t="str">
        <x:v>Снижение валовой маржи STRESS</x:v>
      </x:c>
      <x:c r="B16" s="26" t="n">
        <x:v>-0.05</x:v>
      </x:c>
      <x:c r="C16" s="16" t="str">
        <x:v>п.п.</x:v>
      </x:c>
      <x:c r="D16" s="16" t="str">
        <x:v>СЦЕНАРИЙ</x:v>
      </x:c>
    </x:row>
    <x:row r="17">
      <x:c r="A17" s="16" t="str">
        <x:v>Рост fixed STRESS</x:v>
      </x:c>
      <x:c r="B17" s="26" t="n">
        <x:v>0.1</x:v>
      </x:c>
      <x:c r="C17" s="16" t="str">
        <x:v>%</x:v>
      </x:c>
      <x:c r="D17" s="16" t="str">
        <x:v>СЦЕНАРИЙ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7" hidden="0" customWidth="1"/>
    <x:col min="5" max="5" width="16" hidden="0" customWidth="1"/>
    <x:col min="6" max="6" width="14" hidden="0" customWidth="1"/>
    <x:col min="7" max="7" width="16" hidden="0" customWidth="1"/>
    <x:col min="8" max="8" width="28" hidden="0" customWidth="1"/>
  </x:cols>
  <x:sheetData>
    <x:row r="1" ht="28" customHeight="1">
      <x:c r="A1" s="4" t="str">
        <x:v>Каналы: вклад после прямых и выделяемых затрат</x:v>
      </x:c>
      <x:c r="B1" s="4"/>
      <x:c r="C1" s="4"/>
      <x:c r="D1" s="4"/>
      <x:c r="E1" s="4"/>
      <x:c r="F1" s="4"/>
      <x:c r="G1" s="4"/>
      <x:c r="H1" s="4"/>
    </x:row>
    <x:row r="3">
      <x:c r="A3" s="11" t="str">
        <x:v>Канал</x:v>
      </x:c>
      <x:c r="B3" s="11" t="str">
        <x:v>Выручка, ₽</x:v>
      </x:c>
      <x:c r="C3" s="11" t="str">
        <x:v>Переменные, ₽</x:v>
      </x:c>
      <x:c r="D3" s="11" t="str">
        <x:v>Выделяемый fixed, ₽</x:v>
      </x:c>
      <x:c r="E3" s="11" t="str">
        <x:v>Вклад, ₽</x:v>
      </x:c>
      <x:c r="F3" s="11" t="str">
        <x:v>Вклад, %</x:v>
      </x:c>
      <x:c r="G3" s="11" t="str">
        <x:v>Тренд</x:v>
      </x:c>
      <x:c r="H3" s="11" t="str">
        <x:v>Комментарий</x:v>
      </x:c>
    </x:row>
    <x:row r="4">
      <x:c r="A4" t="str">
        <x:v>Офлайн</x:v>
      </x:c>
      <x:c r="B4" s="28" t="n">
        <x:v>3200000</x:v>
      </x:c>
      <x:c r="C4" s="28" t="n">
        <x:v>2240000</x:v>
      </x:c>
      <x:c r="D4" s="28" t="n">
        <x:v>850000</x:v>
      </x:c>
      <x:c r="E4" s="29" t="n">
        <x:f>B4-C4-D4</x:f>
        <x:v>110000</x:v>
      </x:c>
      <x:c r="F4" s="32" t="n">
        <x:f>IFERROR(E4/B4,0)</x:f>
        <x:v>0.034375</x:v>
      </x:c>
      <x:c r="G4" t="str">
        <x:v>Снижается</x:v>
      </x:c>
      <x:c r="H4" t="str">
        <x:v>Демо — заменить</x:v>
      </x:c>
    </x:row>
    <x:row r="5">
      <x:c r="A5" t="str">
        <x:v>Онлайн</x:v>
      </x:c>
      <x:c r="B5" s="28" t="n">
        <x:v>1800000</x:v>
      </x:c>
      <x:c r="C5" s="28" t="n">
        <x:v>1150000</x:v>
      </x:c>
      <x:c r="D5" s="28" t="n">
        <x:v>250000</x:v>
      </x:c>
      <x:c r="E5" s="29" t="n">
        <x:f>B5-C5-D5</x:f>
        <x:v>400000</x:v>
      </x:c>
      <x:c r="F5" s="32" t="n">
        <x:f>IFERROR(E5/B5,0)</x:f>
        <x:v>0.2222222222222222</x:v>
      </x:c>
      <x:c r="G5" t="str">
        <x:v>Растёт</x:v>
      </x:c>
      <x:c r="H5" t="str">
        <x:v>Демо — заменить</x:v>
      </x:c>
    </x:row>
    <x:row r="6">
      <x:c r="A6" t="str">
        <x:v>B2B/партнёры</x:v>
      </x:c>
      <x:c r="B6" s="28" t="n">
        <x:v>0</x:v>
      </x:c>
      <x:c r="C6" s="28" t="n">
        <x:v>0</x:v>
      </x:c>
      <x:c r="D6" s="28" t="n">
        <x:v>0</x:v>
      </x:c>
      <x:c r="E6" s="29" t="n">
        <x:f>B6-C6-D6</x:f>
        <x:v>0</x:v>
      </x:c>
      <x:c r="F6" s="32" t="n">
        <x:f>IFERROR(E6/B6,0)</x:f>
        <x:v>0</x:v>
      </x:c>
      <x:c r="G6" t="str">
        <x:v>—</x:v>
      </x:c>
      <x:c r="H6" t="str">
        <x:v>Добавьте при наличии</x:v>
      </x:c>
    </x:row>
    <x:row r="7">
      <x:c r="A7" t="str">
        <x:v>Прочее</x:v>
      </x:c>
      <x:c r="B7" s="28" t="n">
        <x:v>0</x:v>
      </x:c>
      <x:c r="C7" s="28" t="n">
        <x:v>0</x:v>
      </x:c>
      <x:c r="D7" s="28" t="n">
        <x:v>0</x:v>
      </x:c>
      <x:c r="E7" s="29" t="n">
        <x:f>B7-C7-D7</x:f>
        <x:v>0</x:v>
      </x:c>
      <x:c r="F7" s="32" t="n">
        <x:f>IFERROR(E7/B7,0)</x:f>
        <x:v>0</x:v>
      </x:c>
      <x:c r="G7" t="str">
        <x:v>—</x:v>
      </x:c>
      <x:c r="H7" t="str"/>
    </x:row>
    <x:row r="8">
      <x:c r="A8" t="str">
        <x:v>ИТОГО</x:v>
      </x:c>
      <x:c r="B8" s="29" t="n">
        <x:f>SUM(B4:B7)</x:f>
        <x:v>5000000</x:v>
      </x:c>
      <x:c r="C8" s="29" t="n">
        <x:f>SUM(C4:C7)</x:f>
        <x:v>3390000</x:v>
      </x:c>
      <x:c r="D8" s="29" t="n">
        <x:f>SUM(D4:D7)</x:f>
        <x:v>1100000</x:v>
      </x:c>
      <x:c r="E8" s="29" t="n">
        <x:f>SUM(E4:E7)</x:f>
        <x:v>510000</x:v>
      </x:c>
      <x:c r="F8" s="32" t="n">
        <x:f>IFERROR(E8/B8,0)</x:f>
        <x:v>0.102</x:v>
      </x:c>
      <x:c r="G8" t="str"/>
      <x:c r="H8" t="str"/>
    </x:row>
  </x:sheetData>
  <x:mergeCells>
    <x:mergeCell ref="A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4" hidden="0" customWidth="1"/>
    <x:col min="7" max="7" width="18" hidden="0" customWidth="1"/>
    <x:col min="8" max="8" width="30" hidden="0" customWidth="1"/>
  </x:cols>
  <x:sheetData>
    <x:row r="1" ht="28" customHeight="1">
      <x:c r="A1" s="4" t="str">
        <x:v>Точки / элементы модели: положительный вклад или субсидирование</x:v>
      </x:c>
      <x:c r="B1" s="4"/>
      <x:c r="C1" s="4"/>
      <x:c r="D1" s="4"/>
      <x:c r="E1" s="4"/>
      <x:c r="F1" s="4"/>
      <x:c r="G1" s="4"/>
      <x:c r="H1" s="4"/>
    </x:row>
    <x:row r="3">
      <x:c r="A3" s="11" t="str">
        <x:v>Точка/элемент</x:v>
      </x:c>
      <x:c r="B3" s="11" t="str">
        <x:v>Выручка, ₽</x:v>
      </x:c>
      <x:c r="C3" s="11" t="str">
        <x:v>Переменные, ₽</x:v>
      </x:c>
      <x:c r="D3" s="11" t="str">
        <x:v>Локальный fixed, ₽</x:v>
      </x:c>
      <x:c r="E3" s="11" t="str">
        <x:v>Вклад, ₽</x:v>
      </x:c>
      <x:c r="F3" s="11" t="str">
        <x:v>Вклад, %</x:v>
      </x:c>
      <x:c r="G3" s="11" t="str">
        <x:v>Статус</x:v>
      </x:c>
      <x:c r="H3" s="11" t="str">
        <x:v>Гипотеза</x:v>
      </x:c>
    </x:row>
    <x:row r="4">
      <x:c r="A4" t="str">
        <x:v>Точка 1</x:v>
      </x:c>
      <x:c r="B4" s="28" t="n">
        <x:v>1100000</x:v>
      </x:c>
      <x:c r="C4" s="28" t="n">
        <x:v>700000</x:v>
      </x:c>
      <x:c r="D4" s="28" t="n">
        <x:v>260000</x:v>
      </x:c>
      <x:c r="E4" s="29" t="n">
        <x:f>B4-C4-D4</x:f>
        <x:v>140000</x:v>
      </x:c>
      <x:c r="F4" s="32" t="n">
        <x:f>IFERROR(E4/B4,0)</x:f>
        <x:v>0.12727272727272726</x:v>
      </x:c>
      <x:c r="G4" t="str">
        <x:v>Сильная</x:v>
      </x:c>
      <x:c r="H4" t="str">
        <x:v>Защищать</x:v>
      </x:c>
    </x:row>
    <x:row r="5">
      <x:c r="A5" t="str">
        <x:v>Точка 2</x:v>
      </x:c>
      <x:c r="B5" s="28" t="n">
        <x:v>850000</x:v>
      </x:c>
      <x:c r="C5" s="28" t="n">
        <x:v>610000</x:v>
      </x:c>
      <x:c r="D5" s="28" t="n">
        <x:v>250000</x:v>
      </x:c>
      <x:c r="E5" s="29" t="n">
        <x:f>B5-C5-D5</x:f>
        <x:v>-10000</x:v>
      </x:c>
      <x:c r="F5" s="32" t="n">
        <x:f>IFERROR(E5/B5,0)</x:f>
        <x:v>-0.011764705882352941</x:v>
      </x:c>
      <x:c r="G5" t="str">
        <x:v>Слабая</x:v>
      </x:c>
      <x:c r="H5" t="str">
        <x:v>Тест аренды/графика</x:v>
      </x:c>
    </x:row>
    <x:row r="6">
      <x:c r="A6" t="str">
        <x:v>Точка 3</x:v>
      </x:c>
      <x:c r="B6" s="28" t="n">
        <x:v>540000</x:v>
      </x:c>
      <x:c r="C6" s="28" t="n">
        <x:v>430000</x:v>
      </x:c>
      <x:c r="D6" s="28" t="n">
        <x:v>260000</x:v>
      </x:c>
      <x:c r="E6" s="29" t="n">
        <x:f>B6-C6-D6</x:f>
        <x:v>-150000</x:v>
      </x:c>
      <x:c r="F6" s="32" t="n">
        <x:f>IFERROR(E6/B6,0)</x:f>
        <x:v>-0.2777777777777778</x:v>
      </x:c>
      <x:c r="G6" t="str">
        <x:v>Критическая</x:v>
      </x:c>
      <x:c r="H6" t="str">
        <x:v>Сценарий выхода</x:v>
      </x:c>
    </x:row>
    <x:row r="7">
      <x:c r="A7" t="str">
        <x:v>Точка 4</x:v>
      </x:c>
      <x:c r="B7" s="28" t="n">
        <x:v>710000</x:v>
      </x:c>
      <x:c r="C7" s="28" t="n">
        <x:v>490000</x:v>
      </x:c>
      <x:c r="D7" s="28" t="n">
        <x:v>230000</x:v>
      </x:c>
      <x:c r="E7" s="29" t="n">
        <x:f>B7-C7-D7</x:f>
        <x:v>-10000</x:v>
      </x:c>
      <x:c r="F7" s="32" t="n">
        <x:f>IFERROR(E7/B7,0)</x:f>
        <x:v>-0.014084507042253521</x:v>
      </x:c>
      <x:c r="G7" t="str">
        <x:v>Слабая</x:v>
      </x:c>
      <x:c r="H7" t="str">
        <x:v>Проверка ассортимента</x:v>
      </x:c>
    </x:row>
    <x:row r="8">
      <x:c r="A8" t="str">
        <x:v>Точка 5</x:v>
      </x:c>
      <x:c r="B8" s="28" t="n">
        <x:v>0</x:v>
      </x:c>
      <x:c r="C8" s="28" t="n">
        <x:v>0</x:v>
      </x:c>
      <x:c r="D8" s="28" t="n">
        <x:v>0</x:v>
      </x:c>
      <x:c r="E8" s="29" t="n">
        <x:f>B8-C8-D8</x:f>
        <x:v>0</x:v>
      </x:c>
      <x:c r="F8" s="32" t="n">
        <x:f>IFERROR(E8/B8,0)</x:f>
        <x:v>0</x:v>
      </x:c>
      <x:c r="G8" t="str">
        <x:v>—</x:v>
      </x:c>
      <x:c r="H8" t="str"/>
    </x:row>
    <x:row r="9">
      <x:c r="A9" t="str">
        <x:v>Точка 6</x:v>
      </x:c>
      <x:c r="B9" s="28" t="n">
        <x:v>0</x:v>
      </x:c>
      <x:c r="C9" s="28" t="n">
        <x:v>0</x:v>
      </x:c>
      <x:c r="D9" s="28" t="n">
        <x:v>0</x:v>
      </x:c>
      <x:c r="E9" s="29" t="n">
        <x:f>B9-C9-D9</x:f>
        <x:v>0</x:v>
      </x:c>
      <x:c r="F9" s="32" t="n">
        <x:f>IFERROR(E9/B9,0)</x:f>
        <x:v>0</x:v>
      </x:c>
      <x:c r="G9" t="str">
        <x:v>—</x:v>
      </x:c>
      <x:c r="H9" t="str"/>
    </x:row>
    <x:row r="10">
      <x:c r="A10" t="str">
        <x:v>ИТОГО</x:v>
      </x:c>
      <x:c r="B10" s="29" t="n">
        <x:f>SUM(B4:B9)</x:f>
        <x:v>3200000</x:v>
      </x:c>
      <x:c r="C10" s="29" t="n">
        <x:f>SUM(C4:C9)</x:f>
        <x:v>2230000</x:v>
      </x:c>
      <x:c r="D10" s="29" t="n">
        <x:f>SUM(D4:D9)</x:f>
        <x:v>1000000</x:v>
      </x:c>
      <x:c r="E10" s="29" t="n">
        <x:f>SUM(E4:E9)</x:f>
        <x:v>-30000</x:v>
      </x:c>
      <x:c r="F10" s="32" t="n">
        <x:f>IFERROR(E10/B10,0)</x:f>
        <x:v>-0.009375</x:v>
      </x:c>
      <x:c r="G10" t="str"/>
      <x:c r="H10" t="str"/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7" hidden="0" customWidth="1"/>
    <x:col min="5" max="5" width="18" hidden="0" customWidth="1"/>
    <x:col min="6" max="6" width="18" hidden="0" customWidth="1"/>
    <x:col min="7" max="7" width="32" hidden="0" customWidth="1"/>
  </x:cols>
  <x:sheetData>
    <x:row r="1" ht="28" customHeight="1">
      <x:c r="A1" s="4" t="str">
        <x:v>Запасы и оборотный капитал</x:v>
      </x:c>
      <x:c r="B1" s="4"/>
      <x:c r="C1" s="4"/>
      <x:c r="D1" s="4"/>
      <x:c r="E1" s="4"/>
      <x:c r="F1" s="4"/>
      <x:c r="G1" s="4"/>
    </x:row>
    <x:row r="3">
      <x:c r="A3" s="11" t="str">
        <x:v>Категория</x:v>
      </x:c>
      <x:c r="B3" s="11" t="str">
        <x:v>Запас, ₽</x:v>
      </x:c>
      <x:c r="C3" s="11" t="str">
        <x:v>&gt;90 дней, ₽</x:v>
      </x:c>
      <x:c r="D3" s="11" t="str">
        <x:v>Доля &gt;90 дней</x:v>
      </x:c>
      <x:c r="E3" s="11" t="str">
        <x:v>План уценки/выхода, ₽</x:v>
      </x:c>
      <x:c r="F3" s="11" t="str">
        <x:v>Высвобождение cash, ₽</x:v>
      </x:c>
      <x:c r="G3" s="11" t="str">
        <x:v>Комментарий</x:v>
      </x:c>
    </x:row>
    <x:row r="4">
      <x:c r="A4" t="str">
        <x:v>Ключевой товар</x:v>
      </x:c>
      <x:c r="B4" s="28" t="n">
        <x:v>3000000</x:v>
      </x:c>
      <x:c r="C4" s="28" t="n">
        <x:v>450000</x:v>
      </x:c>
      <x:c r="D4" s="32" t="n">
        <x:f>IFERROR(C4/B4,0)</x:f>
        <x:v>0.15</x:v>
      </x:c>
      <x:c r="E4" s="28" t="n">
        <x:v>180000</x:v>
      </x:c>
      <x:c r="F4" s="29" t="n">
        <x:f>MIN(C4,E4)</x:f>
        <x:v>180000</x:v>
      </x:c>
      <x:c r="G4" t="str">
        <x:v>Демо</x:v>
      </x:c>
    </x:row>
    <x:row r="5">
      <x:c r="A5" t="str">
        <x:v>Аксессуары</x:v>
      </x:c>
      <x:c r="B5" s="28" t="n">
        <x:v>1700000</x:v>
      </x:c>
      <x:c r="C5" s="28" t="n">
        <x:v>510000</x:v>
      </x:c>
      <x:c r="D5" s="32" t="n">
        <x:f>IFERROR(C5/B5,0)</x:f>
        <x:v>0.3</x:v>
      </x:c>
      <x:c r="E5" s="28" t="n">
        <x:v>250000</x:v>
      </x:c>
      <x:c r="F5" s="29" t="n">
        <x:f>MIN(C5,E5)</x:f>
        <x:v>250000</x:v>
      </x:c>
      <x:c r="G5" t="str">
        <x:v>Демо</x:v>
      </x:c>
    </x:row>
    <x:row r="6">
      <x:c r="A6" t="str">
        <x:v>Прочая техника</x:v>
      </x:c>
      <x:c r="B6" s="28" t="n">
        <x:v>1200000</x:v>
      </x:c>
      <x:c r="C6" s="28" t="n">
        <x:v>480000</x:v>
      </x:c>
      <x:c r="D6" s="32" t="n">
        <x:f>IFERROR(C6/B6,0)</x:f>
        <x:v>0.4</x:v>
      </x:c>
      <x:c r="E6" s="28" t="n">
        <x:v>300000</x:v>
      </x:c>
      <x:c r="F6" s="29" t="n">
        <x:f>MIN(C6,E6)</x:f>
        <x:v>300000</x:v>
      </x:c>
      <x:c r="G6" t="str">
        <x:v>Демо</x:v>
      </x:c>
    </x:row>
    <x:row r="7">
      <x:c r="A7" t="str">
        <x:v>Прочее</x:v>
      </x:c>
      <x:c r="B7" s="28" t="n">
        <x:v>1100000</x:v>
      </x:c>
      <x:c r="C7" s="28" t="n">
        <x:v>100000</x:v>
      </x:c>
      <x:c r="D7" s="32" t="n">
        <x:f>IFERROR(C7/B7,0)</x:f>
        <x:v>0.09090909090909091</x:v>
      </x:c>
      <x:c r="E7" s="28" t="n">
        <x:v>80000</x:v>
      </x:c>
      <x:c r="F7" s="29" t="n">
        <x:f>MIN(C7,E7)</x:f>
        <x:v>80000</x:v>
      </x:c>
      <x:c r="G7" t="str">
        <x:v>Демо</x:v>
      </x:c>
    </x:row>
    <x:row r="8">
      <x:c r="A8" t="str">
        <x:v>Дополнительно</x:v>
      </x:c>
      <x:c r="B8" s="28" t="n">
        <x:v>0</x:v>
      </x:c>
      <x:c r="C8" s="28" t="n">
        <x:v>0</x:v>
      </x:c>
      <x:c r="D8" s="32" t="n">
        <x:f>IFERROR(C8/B8,0)</x:f>
        <x:v>0</x:v>
      </x:c>
      <x:c r="E8" s="28" t="n">
        <x:v>0</x:v>
      </x:c>
      <x:c r="F8" s="29" t="n">
        <x:f>MIN(C8,E8)</x:f>
        <x:v>0</x:v>
      </x:c>
      <x:c r="G8" t="str"/>
    </x:row>
    <x:row r="9">
      <x:c r="A9" t="str">
        <x:v>ИТОГО</x:v>
      </x:c>
      <x:c r="B9" s="29" t="n">
        <x:f>SUM(B4:B8)</x:f>
        <x:v>7000000</x:v>
      </x:c>
      <x:c r="C9" s="29" t="n">
        <x:f>SUM(C4:C8)</x:f>
        <x:v>1540000</x:v>
      </x:c>
      <x:c r="D9" s="32" t="n">
        <x:f>IFERROR(C9/B9,0)</x:f>
        <x:v>0.22</x:v>
      </x:c>
      <x:c r="E9" s="29" t="n">
        <x:f>SUM(E4:E8)</x:f>
        <x:v>810000</x:v>
      </x:c>
      <x:c r="F9" s="29" t="n">
        <x:f>SUM(F4:F8)</x:f>
        <x:v>810000</x:v>
      </x:c>
      <x:c r="G9" t="str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18" hidden="0" customWidth="1"/>
    <x:col min="5" max="5" width="18" hidden="0" customWidth="1"/>
    <x:col min="6" max="6" width="38" hidden="0" customWidth="1"/>
  </x:cols>
  <x:sheetData>
    <x:row r="1" ht="28" customHeight="1">
      <x:c r="A1" s="4" t="str">
        <x:v>Долг, обязательные платежи и денежный запас</x:v>
      </x:c>
      <x:c r="B1" s="4"/>
      <x:c r="C1" s="4"/>
      <x:c r="D1" s="4"/>
      <x:c r="E1" s="4"/>
      <x:c r="F1" s="4"/>
    </x:row>
    <x:row r="3">
      <x:c r="A3" s="11" t="str">
        <x:v>Показатель</x:v>
      </x:c>
      <x:c r="B3" s="11" t="str">
        <x:v>Значение</x:v>
      </x:c>
      <x:c r="C3" s="11" t="str">
        <x:v>Источник</x:v>
      </x:c>
      <x:c r="D3" s="11" t="str">
        <x:v>Статус</x:v>
      </x:c>
      <x:c r="E3" s="11" t="str">
        <x:v>Порог-сценарий</x:v>
      </x:c>
      <x:c r="F3" s="11" t="str">
        <x:v>Комментарий</x:v>
      </x:c>
    </x:row>
    <x:row r="4">
      <x:c r="A4" t="str">
        <x:v>Доступные деньги</x:v>
      </x:c>
      <x:c r="B4" s="29" t="n">
        <x:f>Inputs!B7</x:f>
        <x:v>3500000</x:v>
      </x:c>
      <x:c r="C4" t="str">
        <x:v>Inputs</x:v>
      </x:c>
      <x:c r="D4" t="str">
        <x:f>IF(B4&gt;0,"OK","КРИТИЧНО")</x:f>
        <x:v>OK</x:v>
      </x:c>
      <x:c r="E4" t="n">
        <x:v>0</x:v>
      </x:c>
      <x:c r="F4" t="str"/>
    </x:row>
    <x:row r="5">
      <x:c r="A5" t="str">
        <x:v>13-недельные обязательные выплаты</x:v>
      </x:c>
      <x:c r="B5" s="29" t="n">
        <x:f>Inputs!B8</x:f>
        <x:v>4200000</x:v>
      </x:c>
      <x:c r="C5" t="str">
        <x:v>Inputs</x:v>
      </x:c>
      <x:c r="D5" t="str">
        <x:f>IF(B5&lt;=B4,"OK","КРИТИЧНО")</x:f>
        <x:v>КРИТИЧНО</x:v>
      </x:c>
      <x:c r="E5" t="n">
        <x:v>0</x:v>
      </x:c>
      <x:c r="F5" t="str"/>
    </x:row>
    <x:row r="6">
      <x:c r="A6" t="str">
        <x:v>Дефицит 13 недель</x:v>
      </x:c>
      <x:c r="B6" s="29" t="n">
        <x:f>B4-B5</x:f>
        <x:v>-700000</x:v>
      </x:c>
      <x:c r="C6" t="str">
        <x:v>Формула</x:v>
      </x:c>
      <x:c r="D6" t="str">
        <x:f>IF(B6&gt;=0,"OK","КРИТИЧНО")</x:f>
        <x:v>КРИТИЧНО</x:v>
      </x:c>
      <x:c r="E6" t="n">
        <x:v>0</x:v>
      </x:c>
      <x:c r="F6" t="str"/>
    </x:row>
    <x:row r="7">
      <x:c r="A7" t="str">
        <x:v>Месячный валовый вклад</x:v>
      </x:c>
      <x:c r="B7" s="29" t="n">
        <x:f>Inputs!B4*Inputs!B5</x:f>
        <x:v>1600000</x:v>
      </x:c>
      <x:c r="C7" t="str">
        <x:v>Формула</x:v>
      </x:c>
      <x:c r="D7" t="str">
        <x:f>IF(B7&gt;0,"OK","КРИТИЧНО")</x:f>
        <x:v>OK</x:v>
      </x:c>
      <x:c r="E7" t="n">
        <x:v>0</x:v>
      </x:c>
      <x:c r="F7" t="str"/>
    </x:row>
    <x:row r="8">
      <x:c r="A8" t="str">
        <x:v>Fixed + долг/мес</x:v>
      </x:c>
      <x:c r="B8" s="29" t="n">
        <x:f>Inputs!B6+Inputs!B13</x:f>
        <x:v>1800000</x:v>
      </x:c>
      <x:c r="C8" t="str">
        <x:v>Формула</x:v>
      </x:c>
      <x:c r="D8" t="str">
        <x:f>IF(B8&lt;B7,"OK","РИСК")</x:f>
        <x:v>РИСК</x:v>
      </x:c>
      <x:c r="E8" t="n">
        <x:v>0</x:v>
      </x:c>
      <x:c r="F8" t="str"/>
    </x:row>
    <x:row r="9">
      <x:c r="A9" t="str">
        <x:v>Свободный cash</x:v>
      </x:c>
      <x:c r="B9" s="29" t="n">
        <x:f>B7-B8</x:f>
        <x:v>-200000</x:v>
      </x:c>
      <x:c r="C9" t="str">
        <x:v>Формула</x:v>
      </x:c>
      <x:c r="D9" t="str">
        <x:f>IF(B9&gt;0,"OK","КРИТИЧНО")</x:f>
        <x:v>КРИТИЧНО</x:v>
      </x:c>
      <x:c r="E9" t="n">
        <x:v>0</x:v>
      </x:c>
      <x:c r="F9" t="str"/>
    </x:row>
    <x:row r="10">
      <x:c r="A10" t="str">
        <x:v>Runway, месяцев</x:v>
      </x:c>
      <x:c r="B10" s="34" t="n">
        <x:f>IF(B9&lt;=0,0,B4/B9)</x:f>
        <x:v>0</x:v>
      </x:c>
      <x:c r="C10" t="str">
        <x:v>Формула</x:v>
      </x:c>
      <x:c r="D10" t="str">
        <x:f>IF(B10&gt;=E10,"OK","КРИТИЧНО")</x:f>
        <x:v>КРИТИЧНО</x:v>
      </x:c>
      <x:c r="E10" s="20" t="n">
        <x:v>3</x:v>
      </x:c>
      <x:c r="F10" t="str">
        <x:v>&lt;3 мес. — критично как сценарный порог</x:v>
      </x:c>
    </x:row>
    <x:row r="11">
      <x:c r="A11" t="str">
        <x:v>Просроченная дебиторка / выручка</x:v>
      </x:c>
      <x:c r="B11" s="32" t="n">
        <x:f>IFERROR(Inputs!B11/Inputs!B4,0)</x:f>
        <x:v>0.18</x:v>
      </x:c>
      <x:c r="C11" t="str">
        <x:v>Формула</x:v>
      </x:c>
      <x:c r="D11" t="str">
        <x:f>IF(B11&lt;=E11,"OK","РИСК")</x:f>
        <x:v>РИСК</x:v>
      </x:c>
      <x:c r="E11" s="36" t="n">
        <x:v>0.15</x:v>
      </x:c>
      <x:c r="F11" t="str">
        <x:v>Редактируемый ранний сигнал</x:v>
      </x:c>
    </x:row>
  </x:sheetData>
  <x:mergeCells>
    <x:mergeCell ref="A1:F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2" hidden="0" customWidth="1"/>
  </x:cols>
  <x:sheetData>
    <x:row r="1" ht="28" customHeight="1">
      <x:c r="A1" s="4" t="str">
        <x:v>Сценарии устойчивости</x:v>
      </x:c>
      <x:c r="B1" s="4"/>
      <x:c r="C1" s="4"/>
      <x:c r="D1" s="4"/>
      <x:c r="E1" s="4"/>
      <x:c r="F1" s="4"/>
      <x:c r="G1" s="4"/>
    </x:row>
    <x:row r="3">
      <x:c r="A3" s="11" t="str">
        <x:v>Сценарий</x:v>
      </x:c>
      <x:c r="B3" s="11" t="str">
        <x:v>Выручка, ₽</x:v>
      </x:c>
      <x:c r="C3" s="11" t="str">
        <x:v>Валовая маржа</x:v>
      </x:c>
      <x:c r="D3" s="11" t="str">
        <x:v>Валовый вклад, ₽</x:v>
      </x:c>
      <x:c r="E3" s="11" t="str">
        <x:v>Fixed+долг, ₽</x:v>
      </x:c>
      <x:c r="F3" s="11" t="str">
        <x:v>Свободный cash, ₽</x:v>
      </x:c>
      <x:c r="G3" s="11" t="str">
        <x:v>Статус</x:v>
      </x:c>
    </x:row>
    <x:row r="4">
      <x:c r="A4" t="str">
        <x:v>BASE</x:v>
      </x:c>
      <x:c r="B4" s="29" t="n">
        <x:f>Inputs!B4</x:f>
        <x:v>5000000</x:v>
      </x:c>
      <x:c r="C4" s="32" t="n">
        <x:f>Inputs!B5</x:f>
        <x:v>0.32</x:v>
      </x:c>
      <x:c r="D4" s="29" t="n">
        <x:f>B4*C4</x:f>
        <x:v>1600000</x:v>
      </x:c>
      <x:c r="E4" s="29" t="n">
        <x:f>Inputs!B6+Inputs!B13</x:f>
        <x:v>1800000</x:v>
      </x:c>
      <x:c r="F4" s="29" t="n">
        <x:f>D4-E4</x:f>
        <x:v>-200000</x:v>
      </x:c>
      <x:c r="G4" t="str">
        <x:f>IF(F4&gt;0,"МАНЁВР ЕСТЬ",IF(F4&gt;-0.1*B4,"ТОНКИЙ ЗАПАС","НЕТ МАНЁВРА"))</x:f>
        <x:v>ТОНКИЙ ЗАПАС</x:v>
      </x:c>
    </x:row>
    <x:row r="5">
      <x:c r="A5" t="str">
        <x:v>WEAK</x:v>
      </x:c>
      <x:c r="B5" s="29" t="n">
        <x:f>Inputs!B4*(1+Inputs!B14)</x:f>
        <x:v>4250000</x:v>
      </x:c>
      <x:c r="C5" s="32" t="n">
        <x:f>Inputs!B5-0.02</x:f>
        <x:v>0.3</x:v>
      </x:c>
      <x:c r="D5" s="29" t="n">
        <x:f>B5*C5</x:f>
        <x:v>1275000</x:v>
      </x:c>
      <x:c r="E5" s="29" t="n">
        <x:f>E4</x:f>
        <x:v>1800000</x:v>
      </x:c>
      <x:c r="F5" s="29" t="n">
        <x:f>D5-E5</x:f>
        <x:v>-525000</x:v>
      </x:c>
      <x:c r="G5" t="str">
        <x:f>IF(F5&gt;0,"МАНЁВР ЕСТЬ",IF(F5&gt;-0.1*B5,"ТОНКИЙ ЗАПАС","НЕТ МАНЁВРА"))</x:f>
        <x:v>НЕТ МАНЁВРА</x:v>
      </x:c>
    </x:row>
    <x:row r="6">
      <x:c r="A6" t="str">
        <x:v>STRESS</x:v>
      </x:c>
      <x:c r="B6" s="29" t="n">
        <x:f>Inputs!B4*(1+Inputs!B15)</x:f>
        <x:v>3500000</x:v>
      </x:c>
      <x:c r="C6" s="32" t="n">
        <x:f>MAX(0,Inputs!B5+Inputs!B16)</x:f>
        <x:v>0.27</x:v>
      </x:c>
      <x:c r="D6" s="29" t="n">
        <x:f>B6*C6</x:f>
        <x:v>945000.0000000001</x:v>
      </x:c>
      <x:c r="E6" s="29" t="n">
        <x:f>Inputs!B6*(1+Inputs!B17)+Inputs!B13</x:f>
        <x:v>1930000</x:v>
      </x:c>
      <x:c r="F6" s="29" t="n">
        <x:f>D6-E6</x:f>
        <x:v>-984999.9999999999</x:v>
      </x:c>
      <x:c r="G6" t="str">
        <x:f>IF(F6&gt;0,"МАНЁВР ЕСТЬ",IF(F6&gt;-0.1*B6,"ТОНКИЙ ЗАПАС","НЕТ МАНЁВРА"))</x:f>
        <x:v>НЕТ МАНЁВРА</x:v>
      </x:c>
    </x:row>
    <x:row r="7">
      <x:c r="A7" t="str">
        <x:v>BREAK</x:v>
      </x:c>
      <x:c r="B7" s="29" t="n">
        <x:f>Inputs!B4*0.6</x:f>
        <x:v>3000000</x:v>
      </x:c>
      <x:c r="C7" s="32" t="n">
        <x:f>MAX(0,Inputs!B5-0.10)</x:f>
        <x:v>0.22</x:v>
      </x:c>
      <x:c r="D7" s="29" t="n">
        <x:f>B7*C7</x:f>
        <x:v>660000</x:v>
      </x:c>
      <x:c r="E7" s="29" t="n">
        <x:f>Inputs!B6*1.15+Inputs!B13</x:f>
        <x:v>1995000</x:v>
      </x:c>
      <x:c r="F7" s="29" t="n">
        <x:f>D7-E7</x:f>
        <x:v>-1335000</x:v>
      </x:c>
      <x:c r="G7" t="str">
        <x:f>IF(F7&gt;0,"МАНЁВР ЕСТЬ",IF(F7&gt;-0.1*B7,"ТОНКИЙ ЗАПАС","НЕТ МАНЁВРА"))</x:f>
        <x:v>НЕТ МАНЁВРА</x:v>
      </x:c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6" hidden="0" customWidth="1"/>
    <x:col min="3" max="3" width="18" hidden="0" customWidth="1"/>
    <x:col min="4" max="4" width="18" hidden="0" customWidth="1"/>
    <x:col min="5" max="5" width="18" hidden="0" customWidth="1"/>
    <x:col min="6" max="6" width="36" hidden="0" customWidth="1"/>
  </x:cols>
  <x:sheetData>
    <x:row r="1" ht="28" customHeight="1">
      <x:c r="A1" s="4" t="str">
        <x:v>18 ранних сигналов — пороги сценарные, не отраслевые нормы</x:v>
      </x:c>
      <x:c r="B1" s="4"/>
      <x:c r="C1" s="4"/>
      <x:c r="D1" s="4"/>
      <x:c r="E1" s="4"/>
      <x:c r="F1" s="4"/>
    </x:row>
    <x:row r="3">
      <x:c r="A3" s="11" t="str">
        <x:v>Сигнал</x:v>
      </x:c>
      <x:c r="B3" s="11" t="str">
        <x:v>Тип</x:v>
      </x:c>
      <x:c r="C3" s="11" t="str">
        <x:v>Факт / 0-1</x:v>
      </x:c>
      <x:c r="D3" s="11" t="str">
        <x:v>Порог</x:v>
      </x:c>
      <x:c r="E3" s="11" t="str">
        <x:v>Статус</x:v>
      </x:c>
      <x:c r="F3" s="11" t="str">
        <x:v>Действие</x:v>
      </x:c>
    </x:row>
    <x:row r="4">
      <x:c r="A4" s="16" t="str">
        <x:v>Выручка падает &gt;15%</x:v>
      </x:c>
      <x:c r="B4" s="16" t="str">
        <x:v>Число</x:v>
      </x:c>
      <x:c r="C4" s="22"/>
      <x:c r="D4" s="22" t="n">
        <x:v>0.15</x:v>
      </x:c>
      <x:c r="E4" s="16" t="str">
        <x:f>IF(C4="","НЕ ЗАПОЛНЕНО",IF(C4&gt;=D4,"КРАСНЫЙ","OK"))</x:f>
        <x:v>НЕ ЗАПОЛНЕНО</x:v>
      </x:c>
      <x:c r="F4" s="16" t="str"/>
    </x:row>
    <x:row r="5">
      <x:c r="A5" s="16" t="str">
        <x:v>Валовая маржа упала &gt;5 п.п.</x:v>
      </x:c>
      <x:c r="B5" s="16" t="str">
        <x:v>Число</x:v>
      </x:c>
      <x:c r="C5" s="22"/>
      <x:c r="D5" s="22" t="n">
        <x:v>0.05</x:v>
      </x:c>
      <x:c r="E5" s="16" t="str">
        <x:f>IF(C5="","НЕ ЗАПОЛНЕНО",IF(C5&gt;=D5,"КРАСНЫЙ","OK"))</x:f>
        <x:v>НЕ ЗАПОЛНЕНО</x:v>
      </x:c>
      <x:c r="F5" s="16" t="str"/>
    </x:row>
    <x:row r="6">
      <x:c r="A6" s="16" t="str">
        <x:v>Свободный cash &lt;=0</x:v>
      </x:c>
      <x:c r="B6" s="16" t="str">
        <x:v>Флаг</x:v>
      </x:c>
      <x:c r="C6" s="22"/>
      <x:c r="D6" s="22" t="n">
        <x:v>1</x:v>
      </x:c>
      <x:c r="E6" s="16" t="str">
        <x:f>IF(C6="","НЕ ЗАПОЛНЕНО",IF(C6&gt;=D6,"КРАСНЫЙ","OK"))</x:f>
        <x:v>НЕ ЗАПОЛНЕНО</x:v>
      </x:c>
      <x:c r="F6" s="16" t="str"/>
    </x:row>
    <x:row r="7">
      <x:c r="A7" s="16" t="str">
        <x:v>Runway &lt;3 мес.</x:v>
      </x:c>
      <x:c r="B7" s="16" t="str">
        <x:v>Флаг</x:v>
      </x:c>
      <x:c r="C7" s="22"/>
      <x:c r="D7" s="22" t="n">
        <x:v>1</x:v>
      </x:c>
      <x:c r="E7" s="16" t="str">
        <x:f>IF(C7="","НЕ ЗАПОЛНЕНО",IF(C7&gt;=D7,"КРАСНЫЙ","OK"))</x:f>
        <x:v>НЕ ЗАПОЛНЕНО</x:v>
      </x:c>
      <x:c r="F7" s="16" t="str"/>
    </x:row>
    <x:row r="8">
      <x:c r="A8" s="16" t="str">
        <x:v>Доля старых запасов &gt;25%</x:v>
      </x:c>
      <x:c r="B8" s="16" t="str">
        <x:v>Число</x:v>
      </x:c>
      <x:c r="C8" s="22"/>
      <x:c r="D8" s="22" t="n">
        <x:v>0.25</x:v>
      </x:c>
      <x:c r="E8" s="16" t="str">
        <x:f>IF(C8="","НЕ ЗАПОЛНЕНО",IF(C8&gt;=D8,"КРАСНЫЙ","OK"))</x:f>
        <x:v>НЕ ЗАПОЛНЕНО</x:v>
      </x:c>
      <x:c r="F8" s="16" t="str"/>
    </x:row>
    <x:row r="9">
      <x:c r="A9" s="16" t="str">
        <x:v>Просроченная дебиторка &gt;15% выручки</x:v>
      </x:c>
      <x:c r="B9" s="16" t="str">
        <x:v>Число</x:v>
      </x:c>
      <x:c r="C9" s="22"/>
      <x:c r="D9" s="22" t="n">
        <x:v>0.15</x:v>
      </x:c>
      <x:c r="E9" s="16" t="str">
        <x:f>IF(C9="","НЕ ЗАПОЛНЕНО",IF(C9&gt;=D9,"КРАСНЫЙ","OK"))</x:f>
        <x:v>НЕ ЗАПОЛНЕНО</x:v>
      </x:c>
      <x:c r="F9" s="16" t="str"/>
    </x:row>
    <x:row r="10">
      <x:c r="A10" s="16" t="str">
        <x:v>Есть 2+ убыточных точки</x:v>
      </x:c>
      <x:c r="B10" s="16" t="str">
        <x:v>Число</x:v>
      </x:c>
      <x:c r="C10" s="22"/>
      <x:c r="D10" s="22" t="n">
        <x:v>2</x:v>
      </x:c>
      <x:c r="E10" s="16" t="str">
        <x:f>IF(C10="","НЕ ЗАПОЛНЕНО",IF(C10&gt;=D10,"КРАСНЫЙ","OK"))</x:f>
        <x:v>НЕ ЗАПОЛНЕНО</x:v>
      </x:c>
      <x:c r="F10" s="16" t="str"/>
    </x:row>
    <x:row r="11">
      <x:c r="A11" s="16" t="str">
        <x:v>Новый канал растёт, старый fixed не снижается</x:v>
      </x:c>
      <x:c r="B11" s="16" t="str">
        <x:v>Флаг</x:v>
      </x:c>
      <x:c r="C11" s="22"/>
      <x:c r="D11" s="22" t="n">
        <x:v>1</x:v>
      </x:c>
      <x:c r="E11" s="16" t="str">
        <x:f>IF(C11="","НЕ ЗАПОЛНЕНО",IF(C11&gt;=D11,"КРАСНЫЙ","OK"))</x:f>
        <x:v>НЕ ЗАПОЛНЕНО</x:v>
      </x:c>
      <x:c r="F11" s="16" t="str"/>
    </x:row>
    <x:row r="12">
      <x:c r="A12" s="16" t="str">
        <x:v>Поставщик сократил отсрочку</x:v>
      </x:c>
      <x:c r="B12" s="16" t="str">
        <x:v>Флаг</x:v>
      </x:c>
      <x:c r="C12" s="22"/>
      <x:c r="D12" s="22" t="n">
        <x:v>1</x:v>
      </x:c>
      <x:c r="E12" s="16" t="str">
        <x:f>IF(C12="","НЕ ЗАПОЛНЕНО",IF(C12&gt;=D12,"КРАСНЫЙ","OK"))</x:f>
        <x:v>НЕ ЗАПОЛНЕНО</x:v>
      </x:c>
      <x:c r="F12" s="16" t="str"/>
    </x:row>
    <x:row r="13">
      <x:c r="A13" s="16" t="str">
        <x:v>Банк сократил/не продлил лимит</x:v>
      </x:c>
      <x:c r="B13" s="16" t="str">
        <x:v>Флаг</x:v>
      </x:c>
      <x:c r="C13" s="22"/>
      <x:c r="D13" s="22" t="n">
        <x:v>1</x:v>
      </x:c>
      <x:c r="E13" s="16" t="str">
        <x:f>IF(C13="","НЕ ЗАПОЛНЕНО",IF(C13&gt;=D13,"КРАСНЫЙ","OK"))</x:f>
        <x:v>НЕ ЗАПОЛНЕНО</x:v>
      </x:c>
      <x:c r="F13" s="16" t="str"/>
    </x:row>
    <x:row r="14">
      <x:c r="A14" s="16" t="str">
        <x:v>Срок перестройки &gt; runway</x:v>
      </x:c>
      <x:c r="B14" s="16" t="str">
        <x:v>Флаг</x:v>
      </x:c>
      <x:c r="C14" s="22"/>
      <x:c r="D14" s="22" t="n">
        <x:v>1</x:v>
      </x:c>
      <x:c r="E14" s="16" t="str">
        <x:f>IF(C14="","НЕ ЗАПОЛНЕНО",IF(C14&gt;=D14,"КРАСНЫЙ","OK"))</x:f>
        <x:v>НЕ ЗАПОЛНЕНО</x:v>
      </x:c>
      <x:c r="F14" s="16" t="str"/>
    </x:row>
    <x:row r="15">
      <x:c r="A15" s="16" t="str">
        <x:v>Аренда/ФОТ растут при падении продаж</x:v>
      </x:c>
      <x:c r="B15" s="16" t="str">
        <x:v>Флаг</x:v>
      </x:c>
      <x:c r="C15" s="22"/>
      <x:c r="D15" s="22" t="n">
        <x:v>1</x:v>
      </x:c>
      <x:c r="E15" s="16" t="str">
        <x:f>IF(C15="","НЕ ЗАПОЛНЕНО",IF(C15&gt;=D15,"КРАСНЫЙ","OK"))</x:f>
        <x:v>НЕ ЗАПОЛНЕНО</x:v>
      </x:c>
      <x:c r="F15" s="16" t="str"/>
    </x:row>
    <x:row r="16">
      <x:c r="A16" s="16" t="str">
        <x:v>Концентрация поставщика &gt;40%</x:v>
      </x:c>
      <x:c r="B16" s="16" t="str">
        <x:v>Число</x:v>
      </x:c>
      <x:c r="C16" s="22"/>
      <x:c r="D16" s="22" t="n">
        <x:v>0.4</x:v>
      </x:c>
      <x:c r="E16" s="16" t="str">
        <x:f>IF(C16="","НЕ ЗАПОЛНЕНО",IF(C16&gt;=D16,"КРАСНЫЙ","OK"))</x:f>
        <x:v>НЕ ЗАПОЛНЕНО</x:v>
      </x:c>
      <x:c r="F16" s="16" t="str"/>
    </x:row>
    <x:row r="17">
      <x:c r="A17" s="16" t="str">
        <x:v>Запасы растут быстрее выручки</x:v>
      </x:c>
      <x:c r="B17" s="16" t="str">
        <x:v>Флаг</x:v>
      </x:c>
      <x:c r="C17" s="22"/>
      <x:c r="D17" s="22" t="n">
        <x:v>1</x:v>
      </x:c>
      <x:c r="E17" s="16" t="str">
        <x:f>IF(C17="","НЕ ЗАПОЛНЕНО",IF(C17&gt;=D17,"КРАСНЫЙ","OK"))</x:f>
        <x:v>НЕ ЗАПОЛНЕНО</x:v>
      </x:c>
      <x:c r="F17" s="16" t="str"/>
    </x:row>
    <x:row r="18">
      <x:c r="A18" s="16" t="str">
        <x:v>Постоянное субсидирование слабого элемента</x:v>
      </x:c>
      <x:c r="B18" s="16" t="str">
        <x:v>Флаг</x:v>
      </x:c>
      <x:c r="C18" s="22"/>
      <x:c r="D18" s="22" t="n">
        <x:v>1</x:v>
      </x:c>
      <x:c r="E18" s="16" t="str">
        <x:f>IF(C18="","НЕ ЗАПОЛНЕНО",IF(C18&gt;=D18,"КРАСНЫЙ","OK"))</x:f>
        <x:v>НЕ ЗАПОЛНЕНО</x:v>
      </x:c>
      <x:c r="F18" s="16" t="str"/>
    </x:row>
    <x:row r="19">
      <x:c r="A19" s="16" t="str">
        <x:v>Нет 13-недельного cash-flow</x:v>
      </x:c>
      <x:c r="B19" s="16" t="str">
        <x:v>Флаг</x:v>
      </x:c>
      <x:c r="C19" s="22"/>
      <x:c r="D19" s="22" t="n">
        <x:v>1</x:v>
      </x:c>
      <x:c r="E19" s="16" t="str">
        <x:f>IF(C19="","НЕ ЗАПОЛНЕНО",IF(C19&gt;=D19,"КРАСНЫЙ","OK"))</x:f>
        <x:v>НЕ ЗАПОЛНЕНО</x:v>
      </x:c>
      <x:c r="F19" s="16" t="str"/>
    </x:row>
    <x:row r="20">
      <x:c r="A20" s="16" t="str">
        <x:v>Нет владельца решения</x:v>
      </x:c>
      <x:c r="B20" s="16" t="str">
        <x:v>Флаг</x:v>
      </x:c>
      <x:c r="C20" s="22"/>
      <x:c r="D20" s="22" t="n">
        <x:v>1</x:v>
      </x:c>
      <x:c r="E20" s="16" t="str">
        <x:f>IF(C20="","НЕ ЗАПОЛНЕНО",IF(C20&gt;=D20,"КРАСНЫЙ","OK"))</x:f>
        <x:v>НЕ ЗАПОЛНЕНО</x:v>
      </x:c>
      <x:c r="F20" s="16" t="str"/>
    </x:row>
    <x:row r="21">
      <x:c r="A21" s="16" t="str">
        <x:v>Нет срока теста гипотезы</x:v>
      </x:c>
      <x:c r="B21" s="16" t="str">
        <x:v>Флаг</x:v>
      </x:c>
      <x:c r="C21" s="22"/>
      <x:c r="D21" s="22" t="n">
        <x:v>1</x:v>
      </x:c>
      <x:c r="E21" s="16" t="str">
        <x:f>IF(C21="","НЕ ЗАПОЛНЕНО",IF(C21&gt;=D21,"КРАСНЫЙ","OK"))</x:f>
        <x:v>НЕ ЗАПОЛНЕНО</x:v>
      </x:c>
      <x:c r="F21" s="16" t="str"/>
    </x:row>
  </x:sheetData>
  <x:mergeCells>
    <x:mergeCell ref="A1:F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30" hidden="0" customWidth="1"/>
    <x:col min="4" max="4" width="32" hidden="0" customWidth="1"/>
    <x:col min="5" max="5" width="16" hidden="0" customWidth="1"/>
    <x:col min="6" max="6" width="20" hidden="0" customWidth="1"/>
    <x:col min="7" max="7" width="18" hidden="0" customWidth="1"/>
    <x:col min="8" max="8" width="28" hidden="0" customWidth="1"/>
  </x:cols>
  <x:sheetData>
    <x:row r="1" ht="28" customHeight="1">
      <x:c r="A1" s="4" t="str">
        <x:v>Защищать / перестраивать / выходить</x:v>
      </x:c>
      <x:c r="B1" s="4"/>
      <x:c r="C1" s="4"/>
      <x:c r="D1" s="4"/>
      <x:c r="E1" s="4"/>
      <x:c r="F1" s="4"/>
      <x:c r="G1" s="4"/>
      <x:c r="H1" s="4"/>
    </x:row>
    <x:row r="3">
      <x:c r="A3" s="11" t="str">
        <x:v>Элемент</x:v>
      </x:c>
      <x:c r="B3" s="11" t="str">
        <x:v>Текущий статус</x:v>
      </x:c>
      <x:c r="C3" s="11" t="str">
        <x:v>Факт/проблема</x:v>
      </x:c>
      <x:c r="D3" s="11" t="str">
        <x:v>Гипотеза</x:v>
      </x:c>
      <x:c r="E3" s="11" t="str">
        <x:v>Срок теста, дней</x:v>
      </x:c>
      <x:c r="F3" s="11" t="str">
        <x:v>Решение</x:v>
      </x:c>
      <x:c r="G3" s="11" t="str">
        <x:v>Дата пересмотра</x:v>
      </x:c>
      <x:c r="H3" s="11" t="str">
        <x:v>Доказательство</x:v>
      </x:c>
    </x:row>
    <x:row r="4">
      <x:c r="A4" s="22" t="str">
        <x:v>Офлайн-точка 3</x:v>
      </x:c>
      <x:c r="B4" s="22" t="str">
        <x:v>Слабая</x:v>
      </x:c>
      <x:c r="C4" s="22" t="str">
        <x:v>Отрицательный вклад</x:v>
      </x:c>
      <x:c r="D4" s="22" t="str">
        <x:v>Снизить аренду + изменить график</x:v>
      </x:c>
      <x:c r="E4" s="22" t="n">
        <x:v>30</x:v>
      </x:c>
      <x:c r="F4" s="22" t="str">
        <x:v>ПЕРЕСТРАИВАТЬ</x:v>
      </x:c>
      <x:c r="G4" s="22" t="str"/>
      <x:c r="H4" s="22" t="str"/>
    </x:row>
    <x:row r="5">
      <x:c r="A5" s="22" t="str">
        <x:v>Офлайн-точка 5</x:v>
      </x:c>
      <x:c r="B5" s="22" t="str">
        <x:v>Критическая</x:v>
      </x:c>
      <x:c r="C5" s="22" t="str">
        <x:v>Стабильно отрицательный вклад</x:v>
      </x:c>
      <x:c r="D5" s="22" t="str">
        <x:v>Выход из локации</x:v>
      </x:c>
      <x:c r="E5" s="22" t="n">
        <x:v>14</x:v>
      </x:c>
      <x:c r="F5" s="22" t="str">
        <x:v>ВЫХОДИТЬ</x:v>
      </x:c>
      <x:c r="G5" s="22" t="str"/>
      <x:c r="H5" s="22" t="str"/>
    </x:row>
    <x:row r="6">
      <x:c r="A6" s="22" t="str">
        <x:v>Онлайн-канал</x:v>
      </x:c>
      <x:c r="B6" s="22" t="str">
        <x:v>Растёт</x:v>
      </x:c>
      <x:c r="C6" s="22" t="str">
        <x:v>Положительная динамика</x:v>
      </x:c>
      <x:c r="D6" s="22" t="str">
        <x:v>Защитить конверсию и логистику</x:v>
      </x:c>
      <x:c r="E6" s="22" t="n">
        <x:v>30</x:v>
      </x:c>
      <x:c r="F6" s="22" t="str">
        <x:v>ЗАЩИЩАТЬ</x:v>
      </x:c>
      <x:c r="G6" s="22" t="str"/>
      <x:c r="H6" s="22" t="str"/>
    </x:row>
    <x:row r="7">
      <x:c r="A7" s="22" t="str">
        <x:v>Старый запас</x:v>
      </x:c>
      <x:c r="B7" s="22" t="str">
        <x:v>Слабый</x:v>
      </x:c>
      <x:c r="C7" s="22" t="str">
        <x:v>Высокая доля &gt;90 дней</x:v>
      </x:c>
      <x:c r="D7" s="22" t="str">
        <x:v>Markdown + остановка закупки</x:v>
      </x:c>
      <x:c r="E7" s="22" t="n">
        <x:v>21</x:v>
      </x:c>
      <x:c r="F7" s="22" t="str">
        <x:v>ПЕРЕСТРАИВАТЬ</x:v>
      </x:c>
      <x:c r="G7" s="22" t="str"/>
      <x:c r="H7" s="22" t="str"/>
    </x:row>
    <x:row r="8">
      <x:c r="A8" s="22" t="str">
        <x:v>Поставщик A</x:v>
      </x:c>
      <x:c r="B8" s="22" t="str">
        <x:v>Риск</x:v>
      </x:c>
      <x:c r="C8" s="22" t="str">
        <x:v>Концентрация</x:v>
      </x:c>
      <x:c r="D8" s="22" t="str">
        <x:v>Найти резервного</x:v>
      </x:c>
      <x:c r="E8" s="22" t="n">
        <x:v>45</x:v>
      </x:c>
      <x:c r="F8" s="22" t="str">
        <x:v>ПЕРЕСТРАИВАТЬ</x:v>
      </x:c>
      <x:c r="G8" s="22" t="str"/>
      <x:c r="H8" s="22" t="str"/>
    </x:row>
    <x:row r="9">
      <x:c r="A9" s="22" t="str">
        <x:v>Прочее</x:v>
      </x:c>
      <x:c r="B9" s="22" t="str"/>
      <x:c r="C9" s="22" t="str"/>
      <x:c r="D9" s="22" t="str"/>
      <x:c r="E9" s="22" t="str"/>
      <x:c r="F9" s="22" t="str"/>
      <x:c r="G9" s="22" t="str"/>
      <x:c r="H9" s="22" t="str"/>
    </x:row>
  </x:sheetData>
  <x:mergeCells>
    <x:mergeCell ref="A1:H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2" hidden="0" customWidth="1"/>
    <x:col min="3" max="3" width="18" hidden="0" customWidth="1"/>
    <x:col min="4" max="4" width="34" hidden="0" customWidth="1"/>
    <x:col min="5" max="5" width="36" hidden="0" customWidth="1"/>
    <x:col min="6" max="6" width="18" hidden="0" customWidth="1"/>
  </x:cols>
  <x:sheetData>
    <x:row r="1" ht="28" customHeight="1">
      <x:c r="A1" s="4" t="str">
        <x:v>Диагностика потери манёвра</x:v>
      </x:c>
      <x:c r="B1" s="4"/>
      <x:c r="C1" s="4"/>
      <x:c r="D1" s="4"/>
      <x:c r="E1" s="4"/>
      <x:c r="F1" s="4"/>
    </x:row>
    <x:row r="3">
      <x:c r="A3" s="11" t="str">
        <x:v>Метрика</x:v>
      </x:c>
      <x:c r="B3" s="11" t="str">
        <x:v>Значение</x:v>
      </x:c>
      <x:c r="C3" s="11" t="str">
        <x:v>Статус</x:v>
      </x:c>
      <x:c r="D3" s="11" t="str">
        <x:v>Что означает</x:v>
      </x:c>
      <x:c r="E3" s="11" t="str">
        <x:v>Следующий шаг</x:v>
      </x:c>
      <x:c r="F3" s="11" t="str">
        <x:v>Источник</x:v>
      </x:c>
    </x:row>
    <x:row r="4">
      <x:c r="A4" s="16" t="str">
        <x:v>Свободный cash BASE</x:v>
      </x:c>
      <x:c r="B4" s="38" t="n">
        <x:f>Scenarios!F4</x:f>
        <x:v>-200000</x:v>
      </x:c>
      <x:c r="C4" s="16" t="str">
        <x:f>IF(B4&gt;0,"OK","РИСК")</x:f>
        <x:v>РИСК</x:v>
      </x:c>
      <x:c r="D4" s="16" t="str">
        <x:v>После валового вклада, fixed и долга</x:v>
      </x:c>
      <x:c r="E4" s="16" t="str">
        <x:v>Если &lt;=0 — cash-flow и stop-spend</x:v>
      </x:c>
      <x:c r="F4" s="16" t="str">
        <x:v>Scenarios</x:v>
      </x:c>
    </x:row>
    <x:row r="5">
      <x:c r="A5" s="16" t="str">
        <x:v>Свободный cash STRESS</x:v>
      </x:c>
      <x:c r="B5" s="38" t="n">
        <x:f>Scenarios!F6</x:f>
        <x:v>-984999.9999999999</x:v>
      </x:c>
      <x:c r="C5" s="16" t="str">
        <x:f>IF(B5&gt;0,"OK","КРИТИЧНО")</x:f>
        <x:v>КРИТИЧНО</x:v>
      </x:c>
      <x:c r="D5" s="16" t="str">
        <x:v>Запас при сильном шоке</x:v>
      </x:c>
      <x:c r="E5" s="16" t="str">
        <x:v>Если &lt;0 — fixed-cut до теста роста</x:v>
      </x:c>
      <x:c r="F5" s="16" t="str">
        <x:v>Scenarios</x:v>
      </x:c>
    </x:row>
    <x:row r="6">
      <x:c r="A6" s="16" t="str">
        <x:v>Runway</x:v>
      </x:c>
      <x:c r="B6" s="40" t="n">
        <x:f>DebtLiquidity!B10</x:f>
        <x:v>0</x:v>
      </x:c>
      <x:c r="C6" s="16" t="str">
        <x:f>IF(B6&gt;=3,"OK","КРИТИЧНО")</x:f>
        <x:v>КРИТИЧНО</x:v>
      </x:c>
      <x:c r="D6" s="16" t="str">
        <x:v>Месяцы денежного запаса</x:v>
      </x:c>
      <x:c r="E6" s="16" t="str">
        <x:v>Сопоставить со сроком перестройки</x:v>
      </x:c>
      <x:c r="F6" s="16" t="str">
        <x:v>DebtLiquidity</x:v>
      </x:c>
    </x:row>
    <x:row r="7">
      <x:c r="A7" s="16" t="str">
        <x:v>Старые запасы</x:v>
      </x:c>
      <x:c r="B7" s="42" t="n">
        <x:f>Inventory!D9</x:f>
        <x:v>0.22</x:v>
      </x:c>
      <x:c r="C7" s="16" t="str">
        <x:f>IF(B7&lt;=0.25,"OK","РИСК")</x:f>
        <x:v>OK</x:v>
      </x:c>
      <x:c r="D7" s="16" t="str">
        <x:v>Доля &gt;90 дней</x:v>
      </x:c>
      <x:c r="E7" s="16" t="str">
        <x:v>План высвобождения cash</x:v>
      </x:c>
      <x:c r="F7" s="16" t="str">
        <x:v>Inventory</x:v>
      </x:c>
    </x:row>
    <x:row r="8">
      <x:c r="A8" s="16" t="str">
        <x:v>Красные сигналы</x:v>
      </x:c>
      <x:c r="B8" s="16" t="n">
        <x:f>COUNTIF(Signals!E4:E21,"КРАСНЫЙ")</x:f>
        <x:v>0</x:v>
      </x:c>
      <x:c r="C8" s="16" t="str">
        <x:f>IF(B8&lt;3,"OK",IF(B8&lt;5,"РИСК","КРИТИЧНО"))</x:f>
        <x:v>OK</x:v>
      </x:c>
      <x:c r="D8" s="16" t="str">
        <x:v>Концентрация рисков</x:v>
      </x:c>
      <x:c r="E8" s="16" t="str">
        <x:v>Назначить владельцев</x:v>
      </x:c>
      <x:c r="F8" s="16" t="str">
        <x:v>Signals</x:v>
      </x:c>
    </x:row>
    <x:row r="9">
      <x:c r="A9" s="16" t="str">
        <x:v>Итоговый статус</x:v>
      </x:c>
      <x:c r="B9" s="16" t="str">
        <x:f>IF(OR(B5&lt;0,B6&lt;3,B8&gt;=5),"STOP / CRISIS MODE",IF(OR(B4&lt;0,B8&gt;=3),"RECHECK / RESTRUCTURE","MANEUVER AVAILABLE"))</x:f>
        <x:v>STOP / CRISIS MODE</x:v>
      </x:c>
      <x:c r="C9" s="16"/>
      <x:c r="D9" s="16" t="str">
        <x:v>Управленческий gate</x:v>
      </x:c>
      <x:c r="E9" s="16" t="str">
        <x:v>ЗАЩИЩАТЬ / ПЕРЕСТРАИВАТЬ / ВЫХОДИТЬ</x:v>
      </x:c>
      <x:c r="F9" s="16" t="str">
        <x:v>Формула</x:v>
      </x:c>
    </x:row>
    <x:row r="10">
      <x:c r="A10" s="16" t="str">
        <x:v>Главный вопрос</x:v>
      </x:c>
      <x:c r="B10" s="16" t="str">
        <x:v>Хватит ли денег и времени профинансировать новую модель?</x:v>
      </x:c>
      <x:c r="C10" s="16" t="str"/>
      <x:c r="D10" s="16" t="str"/>
      <x:c r="E10" s="16" t="str"/>
      <x:c r="F10" s="16" t="str"/>
    </x:row>
  </x:sheetData>
  <x:mergeCells>
    <x:mergeCell ref="A1:F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64" hidden="0" customWidth="1"/>
    <x:col min="3" max="3" width="48" hidden="0" customWidth="1"/>
    <x:col min="4" max="4" width="16" hidden="0" customWidth="1"/>
  </x:cols>
  <x:sheetData>
    <x:row r="1" ht="28" customHeight="1">
      <x:c r="A1" s="4" t="str">
        <x:v>Источники фактчека по «Связному» и ограничения</x:v>
      </x:c>
      <x:c r="B1" s="4"/>
      <x:c r="C1" s="4"/>
      <x:c r="D1" s="4"/>
    </x:row>
    <x:row r="3">
      <x:c r="A3" s="11" t="str">
        <x:v>Источник</x:v>
      </x:c>
      <x:c r="B3" s="11" t="str">
        <x:v>URL</x:v>
      </x:c>
      <x:c r="C3" s="11" t="str">
        <x:v>Что подтверждает</x:v>
      </x:c>
      <x:c r="D3" s="11" t="str">
        <x:v>Фактчек</x:v>
      </x:c>
    </x:row>
    <x:row r="4">
      <x:c r="A4" s="16" t="str">
        <x:v>Федресурс</x:v>
      </x:c>
      <x:c r="B4" s="16" t="str">
        <x:v>https://fedresurs.ru/legalcases/ab58951f-3740-4e1a-b0eb-535472bc222c</x:v>
      </x:c>
      <x:c r="C4" s="16" t="str">
        <x:v>Производство прекращено 30.10.2025</x:v>
      </x:c>
      <x:c r="D4" s="16" t="str">
        <x:v>19.08.2026</x:v>
      </x:c>
    </x:row>
    <x:row r="5">
      <x:c r="A5" s="16" t="str">
        <x:v>Proбанкротство</x:v>
      </x:c>
      <x:c r="B5" s="16" t="str">
        <x:v>https://probankrotstvo.ru/news/sud-utverdil-mirovoe-soglasenie-po-delu-o-bankrotstve-sviaznogo-9613</x:v>
      </x:c>
      <x:c r="C5" s="16" t="str">
        <x:v>Мировое соглашение; 10% требований; около 5,1 млрд ₽</x:v>
      </x:c>
      <x:c r="D5" s="16" t="str">
        <x:v>19.08.2026</x:v>
      </x:c>
    </x:row>
    <x:row r="6">
      <x:c r="A6" s="16" t="str">
        <x:v>Право.ru</x:v>
      </x:c>
      <x:c r="B6" s="16" t="str">
        <x:v>https://pravo.ru/news/250382/</x:v>
      </x:c>
      <x:c r="C6" s="16" t="str">
        <x:v>Признание банкротом 12.12.2023</x:v>
      </x:c>
      <x:c r="D6" s="16" t="str">
        <x:v>19.08.2026</x:v>
      </x:c>
    </x:row>
    <x:row r="7">
      <x:c r="A7" s="16" t="str">
        <x:v>Интерфакс</x:v>
      </x:c>
      <x:c r="B7" s="16" t="str">
        <x:v>https://www.interfax.ru/business/897154</x:v>
      </x:c>
      <x:c r="C7" s="16" t="str">
        <x:v>Выручка 2021/2022, убыток 2022</x:v>
      </x:c>
      <x:c r="D7" s="16" t="str">
        <x:v>19.08.2026</x:v>
      </x:c>
    </x:row>
    <x:row r="8">
      <x:c r="A8" s="16" t="str">
        <x:v>Право.ru / Merlion</x:v>
      </x:c>
      <x:c r="B8" s="16" t="str">
        <x:v>https://pravo.ru/news/244912/</x:v>
      </x:c>
      <x:c r="C8" s="16" t="str">
        <x:v>Взыскание около 5 млрд ₽ по поставкам</x:v>
      </x:c>
      <x:c r="D8" s="16" t="str">
        <x:v>19.08.2026</x:v>
      </x:c>
    </x:row>
    <x:row r="9">
      <x:c r="A9" s="16" t="str">
        <x:v>Коммерсантъ</x:v>
      </x:c>
      <x:c r="B9" s="16" t="str">
        <x:v>https://www.kommersant.ru/doc/6196678</x:v>
      </x:c>
      <x:c r="C9" s="16" t="str">
        <x:v>Закрытие последних магазинов Москвы и Санкт-Петербурга</x:v>
      </x:c>
      <x:c r="D9" s="16" t="str">
        <x:v>19.08.2026</x:v>
      </x:c>
    </x:row>
    <x:row r="10">
      <x:c r="A10" s="16" t="str">
        <x:v>Retail.ru</x:v>
      </x:c>
      <x:c r="B10" s="16" t="str">
        <x:v>https://www.retail.ru/news/za-vremya-pandemii-set-svyaznoy-zakryla-1000-magazinov-10-sentyabrya-2020-197594/</x:v>
      </x:c>
      <x:c r="C10" s="16" t="str">
        <x:v>Закрытие около 1000 магазинов в 2020</x:v>
      </x:c>
      <x:c r="D10" s="16" t="str">
        <x:v>19.08.2026</x:v>
      </x:c>
    </x:row>
    <x:row r="11">
      <x:c r="A11" s="16" t="str">
        <x:v>CNews</x:v>
      </x:c>
      <x:c r="B11" s="16" t="str">
        <x:v>https://www.cnews.ru/news/top/2018-01-25_internetprodazhi_svyaznogo_za_god_vzleteli_na</x:v>
      </x:c>
      <x:c r="C11" s="16" t="str">
        <x:v>Рост интернет-продаж в 2017</x:v>
      </x:c>
      <x:c r="D11" s="16" t="str">
        <x:v>19.08.2026</x:v>
      </x:c>
    </x:row>
    <x:row r="12">
      <x:c r="A12" s="16" t="str">
        <x:v>РБК</x:v>
      </x:c>
      <x:c r="B12" s="16" t="str">
        <x:v>https://www.rbc.ru/technology_and_media/05/06/2018/5b16d1609a7947ac3439dce7</x:v>
      </x:c>
      <x:c r="C12" s="16" t="str">
        <x:v>Объединение с «Евросетью»</x:v>
      </x:c>
      <x:c r="D12" s="16" t="str">
        <x:v>19.08.2026</x:v>
      </x:c>
    </x:row>
    <x:row r="13">
      <x:c r="A13" s="16" t="str">
        <x:v>ОГОВОРКА</x:v>
      </x:c>
      <x:c r="B13" s="16" t="str"/>
      <x:c r="C13" s="16" t="str">
        <x:v>Пороги и демо-значения — сценарные; не отраслевые нормативы.</x:v>
      </x:c>
      <x:c r="D13" s="16" t="str"/>
    </x:row>
    <x:row r="14">
      <x:c r="A14" s="16" t="str">
        <x:v>Федресурс — дело А40-42574/2023</x:v>
      </x:c>
      <x:c r="B14" s="16" t="str">
        <x:v>Производство прекращено</x:v>
      </x:c>
      <x:c r="C14" s="16" t="str">
        <x:v>https://fedresurs.ru/legalcases/ab58951f-3740-4e1a-b0eb-535472bc222c</x:v>
      </x:c>
      <x:c r="D14" s="16" t="str">
        <x:v>Первичный реестр статуса дела</x:v>
      </x:c>
    </x:row>
    <x:row r="15">
      <x:c r="A15" s="16" t="str">
        <x:v>Арбитражный суд Московского округа / ГАРАНТ</x:v>
      </x:c>
      <x:c r="B15" s="16" t="str">
        <x:v>17.04.2026: кассация оставила мировое соглашение в силе</x:v>
      </x:c>
      <x:c r="C15" s="16" t="str">
        <x:v>https://base.garant.ru/69536031/</x:v>
      </x:c>
      <x:c r="D15" s="16" t="str">
        <x:v>Судебный акт; также фиксирует апелляцию 09.02.2026</x:v>
      </x:c>
    </x:row>
    <x:row r="16">
      <x:c r="A16" s="16" t="str">
        <x:v>PROбанкротство</x:v>
      </x:c>
      <x:c r="B16" s="16" t="str">
        <x:v>30.10.2025: мировое соглашение, 10% требований, около 5,1 млрд ₽</x:v>
      </x:c>
      <x:c r="C16" s="16" t="str">
        <x:v>https://probankrotstvo.ru/news/sud-utverdil-mirovoe-soglasenie-po-delu-o-bankrotstve-sviaznogo-9613</x:v>
      </x:c>
      <x:c r="D16" s="16" t="str">
        <x:v>Профессиональное издание по банкротству</x:v>
      </x:c>
    </x:row>
  </x:sheetData>
  <x:mergeCells>
    <x:mergeCell ref="A1:D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34" hidden="0" customWidth="1"/>
    <x:col min="4" max="4" width="20" hidden="0" customWidth="1"/>
    <x:col min="5" max="5" width="38" hidden="0" customWidth="1"/>
    <x:col min="6" max="6" width="42" hidden="0" customWidth="1"/>
    <x:col min="7" max="7" width="58" hidden="0" customWidth="1"/>
  </x:cols>
  <x:sheetData>
    <x:row r="1">
      <x:c r="A1" s="48" t="str">
        <x:v>«Связной» — подтверждённые факты и границы интерпретации · фактчек 26.08.2026</x:v>
      </x:c>
      <x:c r="B1" s="48"/>
      <x:c r="C1" s="48"/>
      <x:c r="D1" s="48"/>
      <x:c r="E1" s="48"/>
      <x:c r="F1" s="48"/>
      <x:c r="G1" s="48"/>
    </x:row>
    <x:row r="3">
      <x:c r="A3" s="52" t="str">
        <x:v>Период</x:v>
      </x:c>
      <x:c r="B3" s="52" t="str">
        <x:v>Факт</x:v>
      </x:c>
      <x:c r="C3" s="52" t="str">
        <x:v>Значение / событие</x:v>
      </x:c>
      <x:c r="D3" s="52" t="str">
        <x:v>Статус</x:v>
      </x:c>
      <x:c r="E3" s="52" t="str">
        <x:v>Что это показывает</x:v>
      </x:c>
      <x:c r="F3" s="52" t="str">
        <x:v>Чего НЕ доказывает</x:v>
      </x:c>
      <x:c r="G3" s="52" t="str">
        <x:v>Источник</x:v>
      </x:c>
    </x:row>
    <x:row r="4">
      <x:c r="A4" s="53" t="str">
        <x:v>2012</x:v>
      </x:c>
      <x:c r="B4" s="53" t="str">
        <x:v>Масштаб сети</x:v>
      </x:c>
      <x:c r="C4" s="53" t="str">
        <x:v>3 322 центра; выручка 91,3 млрд ₽; денежный оборот 509,2 млрд ₽</x:v>
      </x:c>
      <x:c r="D4" s="53" t="str">
        <x:v>Публичные итоги компании</x:v>
      </x:c>
      <x:c r="E4" s="53" t="str">
        <x:v>Сеть была федеральной инфраструктурой с огромным оборотом</x:v>
      </x:c>
      <x:c r="F4" s="53" t="str">
        <x:v>Большой оборот сам по себе не означает высокую прибыль или ликвидность</x:v>
      </x:c>
      <x:c r="G4" s="53" t="str">
        <x:v>https://www.mobilecomm.ru/svyaznoy-obyavlyaet-ob-uvelichenii-oborota-na-70-v-2012-godu</x:v>
      </x:c>
    </x:row>
    <x:row r="5">
      <x:c r="A5" s="53" t="str">
        <x:v>2014</x:v>
      </x:c>
      <x:c r="B5" s="53" t="str">
        <x:v>Долговой кризис вокруг активов Максима Ноготкова</x:v>
      </x:c>
      <x:c r="C5" s="53" t="str">
        <x:v>Кредиторские требования в контуре группы превышали $1 млрд</x:v>
      </x:c>
      <x:c r="D5" s="53" t="str">
        <x:v>Исторический контекст</x:v>
      </x:c>
      <x:c r="E5" s="53" t="str">
        <x:v>Финансовая/собственническая история была сложной ещё до кризиса 2022–2023</x:v>
      </x:c>
      <x:c r="F5" s="53" t="str">
        <x:v>Нельзя смешивать этот долг с обязательствами ООО «Сеть Связной» в 2023 году</x:v>
      </x:c>
      <x:c r="G5" s="53" t="str">
        <x:v>https://www.kommersant.ru/doc/2640574</x:v>
      </x:c>
    </x:row>
    <x:row r="6">
      <x:c r="A6" s="53" t="str">
        <x:v>2017</x:v>
      </x:c>
      <x:c r="B6" s="53" t="str">
        <x:v>Онлайн рос</x:v>
      </x:c>
      <x:c r="C6" s="53" t="str">
        <x:v>Интернет-выручка +42%; доля онлайн-направления к ноябрю 25%; мобильные покупатели +121%</x:v>
      </x:c>
      <x:c r="D6" s="53" t="str">
        <x:v>Компания сообщала</x:v>
      </x:c>
      <x:c r="E6" s="53" t="str">
        <x:v>Опровергает тезис «Связной проспал интернет»</x:v>
      </x:c>
      <x:c r="F6" s="53" t="str">
        <x:v>Не доказывает, что онлайн-канал компенсировал стоимость всей офлайн-сети</x:v>
      </x:c>
      <x:c r="G6" s="53" t="str">
        <x:v>https://www.cnews.ru/news/top/2018-01-25_internetprodazhi_svyaznogo_za_god_vzleteli_na</x:v>
      </x:c>
    </x:row>
    <x:row r="7">
      <x:c r="A7" s="53" t="str">
        <x:v>2018</x:v>
      </x:c>
      <x:c r="B7" s="53" t="str">
        <x:v>Объединение с «Евросетью»</x:v>
      </x:c>
      <x:c r="C7" s="53" t="str">
        <x:v>Около 5 тыс. собственных салонов</x:v>
      </x:c>
      <x:c r="D7" s="53" t="str">
        <x:v>Сделка / публичные данные</x:v>
      </x:c>
      <x:c r="E7" s="53" t="str">
        <x:v>Масштаб резко вырос</x:v>
      </x:c>
      <x:c r="F7" s="53" t="str">
        <x:v>Не доказывает, что само объединение стало причиной последующего провала</x:v>
      </x:c>
      <x:c r="G7" s="53" t="str">
        <x:v>https://rt.rbc.ru/technology_and_media/28/04/2018/5ae344f09a794785d0b58eaf</x:v>
      </x:c>
    </x:row>
    <x:row r="8">
      <x:c r="A8" s="53" t="str">
        <x:v>2020</x:v>
      </x:c>
      <x:c r="B8" s="53" t="str">
        <x:v>Сокращение офлайна</x:v>
      </x:c>
      <x:c r="C8" s="53" t="str">
        <x:v>Закрыто около 1 000 магазинов; осталось около 3 тыс.</x:v>
      </x:c>
      <x:c r="D8" s="53" t="str">
        <x:v>Публичное заявление компании</x:v>
      </x:c>
      <x:c r="E8" s="53" t="str">
        <x:v>Компания уже считала экономику каждой точки и сокращала сеть</x:v>
      </x:c>
      <x:c r="F8" s="53" t="str">
        <x:v>Не означает, что после сокращения сеть стала финансово устойчивой</x:v>
      </x:c>
      <x:c r="G8" s="53" t="str">
        <x:v>https://www.retail.ru/news/za-vremya-pandemii-set-svyaznoy-zakryla-1000-magazinov-10-sentyabrya-2020-197594/</x:v>
      </x:c>
    </x:row>
    <x:row r="9">
      <x:c r="A9" s="53" t="str">
        <x:v>2021</x:v>
      </x:c>
      <x:c r="B9" s="53" t="str">
        <x:v>Финансовый запас был тонким</x:v>
      </x:c>
      <x:c r="C9" s="53" t="str">
        <x:v>Выручка 105,5 млрд ₽; чистая прибыль 15,3 млн ₽</x:v>
      </x:c>
      <x:c r="D9" s="53" t="str">
        <x:v>РСБУ ООО «Сеть Связной»</x:v>
      </x:c>
      <x:c r="E9" s="53" t="str">
        <x:v>При огромной выручке итоговая прибыль конкретного юрлица была минимальной</x:v>
      </x:c>
      <x:c r="F9" s="53" t="str">
        <x:v>Нельзя называть отношение прибыли к выручке точной маржой всей группы или магазина</x:v>
      </x:c>
      <x:c r="G9" s="53" t="str">
        <x:v>https://www.interfax.ru/amp/897154</x:v>
      </x:c>
    </x:row>
    <x:row r="10">
      <x:c r="A10" s="53" t="str">
        <x:v>2022</x:v>
      </x:c>
      <x:c r="B10" s="53" t="str">
        <x:v>Резкое ухудшение</x:v>
      </x:c>
      <x:c r="C10" s="53" t="str">
        <x:v>Выручка 56,8 млрд ₽; прибыль от продаж 2,4 млрд ₽; чистый убыток 48,5 млрд ₽</x:v>
      </x:c>
      <x:c r="D10" s="53" t="str">
        <x:v>РСБУ ООО «Сеть Связной»</x:v>
      </x:c>
      <x:c r="E10" s="53" t="str">
        <x:v>Шок ударил по итоговому финансовому результату и ликвидности</x:v>
      </x:c>
      <x:c r="F10" s="53" t="str">
        <x:v>Не доказывает, что каждый магазин был операционно убыточен</x:v>
      </x:c>
      <x:c r="G10" s="53" t="str">
        <x:v>https://www.interfax.ru/amp/897154</x:v>
      </x:c>
    </x:row>
    <x:row r="11">
      <x:c r="A11" s="53" t="str">
        <x:v>2023-09</x:v>
      </x:c>
      <x:c r="B11" s="53" t="str">
        <x:v>Исчезновение ключевого офлайна</x:v>
      </x:c>
      <x:c r="C11" s="53" t="str">
        <x:v>Закрылись последние магазины в Москве и Санкт-Петербурге</x:v>
      </x:c>
      <x:c r="D11" s="53" t="str">
        <x:v>Публичный факт</x:v>
      </x:c>
      <x:c r="E11" s="53" t="str">
        <x:v>Прежняя федеральная розничная модель фактически разрушилась</x:v>
      </x:c>
      <x:c r="F11" s="53" t="str">
        <x:v>Не равно юридической ликвидации ООО</x:v>
      </x:c>
      <x:c r="G11" s="53" t="str">
        <x:v>https://www.kommersant.ru/doc/6196675</x:v>
      </x:c>
    </x:row>
    <x:row r="12">
      <x:c r="A12" s="53" t="str">
        <x:v>2023-12-12</x:v>
      </x:c>
      <x:c r="B12" s="53" t="str">
        <x:v>Банкротство</x:v>
      </x:c>
      <x:c r="C12" s="53" t="str">
        <x:v>ООО «Сеть Связной» признано банкротом, открыто конкурсное производство</x:v>
      </x:c>
      <x:c r="D12" s="53" t="str">
        <x:v>Судебный факт</x:v>
      </x:c>
      <x:c r="E12" s="53" t="str">
        <x:v>Компания потеряла платёжеспособность в юридическом смысле процедуры</x:v>
      </x:c>
      <x:c r="F12" s="53" t="str">
        <x:v>Не является актуальным статусом на 26.08.2026</x:v>
      </x:c>
      <x:c r="G12" s="53" t="str">
        <x:v>https://www.kommersant.ru/doc/6395813</x:v>
      </x:c>
    </x:row>
    <x:row r="13">
      <x:c r="A13" s="53" t="str">
        <x:v>2025-10-30</x:v>
      </x:c>
      <x:c r="B13" s="53" t="str">
        <x:v>Мировое соглашение</x:v>
      </x:c>
      <x:c r="C13" s="53" t="str">
        <x:v>Производство по делу о банкротстве прекращено; третье лицо финансирует 10% требований, около 5,1 млрд ₽</x:v>
      </x:c>
      <x:c r="D13" s="53" t="str">
        <x:v>Судебный факт</x:v>
      </x:c>
      <x:c r="E13" s="53" t="str">
        <x:v>Банкротная процедура завершена мировым соглашением</x:v>
      </x:c>
      <x:c r="F13" s="53" t="str">
        <x:v>Не означает восстановления розничной сети</x:v>
      </x:c>
      <x:c r="G13" s="53" t="str">
        <x:v>https://probankrotstvo.ru/news/sud-utverdil-mirovoe-soglasenie-po-delu-o-bankrotstve-sviaznogo-9613</x:v>
      </x:c>
    </x:row>
    <x:row r="14">
      <x:c r="A14" s="53" t="str">
        <x:v>2026-02-09</x:v>
      </x:c>
      <x:c r="B14" s="53" t="str">
        <x:v>Апелляция</x:v>
      </x:c>
      <x:c r="C14" s="53" t="str">
        <x:v>Мировое соглашение оставлено в силе</x:v>
      </x:c>
      <x:c r="D14" s="53" t="str">
        <x:v>Судебный факт</x:v>
      </x:c>
      <x:c r="E14" s="53" t="str">
        <x:v>Юридическая конструкция мирового соглашения устояла в апелляции</x:v>
      </x:c>
      <x:c r="F14" s="53" t="str">
        <x:v>Не доказывает восстановление прежнего бизнеса</x:v>
      </x:c>
      <x:c r="G14" s="53" t="str">
        <x:v>https://base.garant.ru/69536031/</x:v>
      </x:c>
    </x:row>
    <x:row r="15">
      <x:c r="A15" s="53" t="str">
        <x:v>2026-04-17</x:v>
      </x:c>
      <x:c r="B15" s="53" t="str">
        <x:v>Кассация</x:v>
      </x:c>
      <x:c r="C15" s="53" t="str">
        <x:v>Арбитражный суд Московского округа также оставил мировое соглашение в силе</x:v>
      </x:c>
      <x:c r="D15" s="53" t="str">
        <x:v>Судебный факт</x:v>
      </x:c>
      <x:c r="E15" s="53" t="str">
        <x:v>На дату фактчека прекращение банкротного дела подтверждено и кассацией</x:v>
      </x:c>
      <x:c r="F15" s="53" t="str">
        <x:v>Не означает возвращение сети магазинов</x:v>
      </x:c>
      <x:c r="G15" s="53" t="str">
        <x:v>https://base.garant.ru/69536031/</x:v>
      </x:c>
    </x:row>
  </x:sheetData>
  <x:mergeCells>
    <x:mergeCell ref="A1:G1"/>
  </x:mergeCells>
  <x:pageMargins left="0.7" right="0.7" top="0.75" bottom="0.75" header="0.3" footer="0.3"/>
</x:worksheet>
</file>