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4ea3cbf16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225a1220c444c3a"/>
    <x:sheet xmlns:r="http://schemas.openxmlformats.org/officeDocument/2006/relationships" name="INPUTS" sheetId="2" r:id="R6cdebc7a9a4e484f"/>
    <x:sheet xmlns:r="http://schemas.openxmlformats.org/officeDocument/2006/relationships" name="VAT_SCENARIOS" sheetId="3" r:id="Rae578f595d1b4c33"/>
    <x:sheet xmlns:r="http://schemas.openxmlformats.org/officeDocument/2006/relationships" name="THRESHOLDS" sheetId="4" r:id="Rcf3008ad640f4a1a"/>
    <x:sheet xmlns:r="http://schemas.openxmlformats.org/officeDocument/2006/relationships" name="CONTRIBUTIONS" sheetId="5" r:id="R2493950408844660"/>
    <x:sheet xmlns:r="http://schemas.openxmlformats.org/officeDocument/2006/relationships" name="SOURCES" sheetId="6" r:id="R5432f5d38dea4a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-"/>
    <x:numFmt numFmtId="201" formatCode="0.0%"/>
    <x:numFmt numFmtId="202" formatCode="0%"/>
  </x:numFmts>
  <x:fonts count="6">
    <x:font>
      <x:sz val="11"/>
      <x:name val="Carlito"/>
    </x:font>
    <x:font>
      <x:b/>
      <x:sz val="12"/>
      <x:color rgb="FFFFFFFF"/>
      <x:name val="Carlito"/>
    </x:font>
    <x:font>
      <x:i/>
      <x:sz val="10"/>
      <x:color rgb="FF6B6258"/>
      <x:name val="Carlito"/>
    </x:font>
    <x:font>
      <x:b/>
      <x:sz val="12"/>
      <x:name val="Carlito"/>
    </x:font>
    <x:font>
      <x:b/>
      <x:sz val="11"/>
      <x:name val="Carlito"/>
    </x:font>
    <x:font>
      <x:sz val="11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6211D"/>
      </x:patternFill>
    </x:fill>
    <x:fill>
      <x:patternFill patternType="solid">
        <x:fgColor rgb="FFE8D2AA"/>
      </x:patternFill>
    </x:fill>
    <x:fill>
      <x:patternFill patternType="solid">
        <x:fgColor rgb="FFFBF5E9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91db240254c76" /><Relationship Type="http://schemas.openxmlformats.org/officeDocument/2006/relationships/theme" Target="/xl/theme/theme1.xml" Id="Rf7daff6a3dc94227" /><Relationship Type="http://schemas.openxmlformats.org/officeDocument/2006/relationships/sharedStrings" Target="/xl/sharedStrings.xml" Id="R06dc08cc136d4cda" /><Relationship Type="http://schemas.openxmlformats.org/officeDocument/2006/relationships/worksheet" Target="/xl/worksheets/sheet1.xml" Id="Rf225a1220c444c3a" /><Relationship Type="http://schemas.openxmlformats.org/officeDocument/2006/relationships/worksheet" Target="/xl/worksheets/sheet2.xml" Id="R6cdebc7a9a4e484f" /><Relationship Type="http://schemas.openxmlformats.org/officeDocument/2006/relationships/worksheet" Target="/xl/worksheets/sheet3.xml" Id="Rae578f595d1b4c33" /><Relationship Type="http://schemas.openxmlformats.org/officeDocument/2006/relationships/worksheet" Target="/xl/worksheets/sheet4.xml" Id="Rcf3008ad640f4a1a" /><Relationship Type="http://schemas.openxmlformats.org/officeDocument/2006/relationships/worksheet" Target="/xl/worksheets/sheet5.xml" Id="R2493950408844660" /><Relationship Type="http://schemas.openxmlformats.org/officeDocument/2006/relationships/worksheet" Target="/xl/worksheets/sheet6.xml" Id="R5432f5d38dea4a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4" t="str">
        <x:v>УСН + НДС — калькулятор сценариев 2026</x:v>
      </x:c>
      <x:c r="B1" s="4"/>
      <x:c r="C1" s="4"/>
      <x:c r="D1" s="4"/>
      <x:c r="E1" s="4"/>
      <x:c r="F1" s="4"/>
      <x:c r="G1" s="4"/>
      <x:c r="H1" s="4"/>
    </x:row>
    <x:row r="3">
      <x:c r="A3" s="6" t="str">
        <x:v>К статье «Налоги малого бизнеса — 2026: что уже изменилось и что проверить до конца года»</x:v>
      </x:c>
      <x:c r="B3" s="6"/>
      <x:c r="C3" s="6"/>
      <x:c r="D3" s="6"/>
      <x:c r="E3" s="6"/>
      <x:c r="F3" s="6"/>
      <x:c r="G3" s="6"/>
      <x:c r="H3" s="6"/>
    </x:row>
    <x:row r="5">
      <x:c r="A5" s="10" t="str">
        <x:v>Как пользоваться</x:v>
      </x:c>
      <x:c r="B5" s="10" t="str"/>
      <x:c r="C5" s="10" t="str"/>
      <x:c r="D5" s="10" t="str"/>
      <x:c r="E5" s="10" t="str"/>
      <x:c r="F5" s="10" t="str"/>
      <x:c r="G5" s="10" t="str"/>
      <x:c r="H5" s="10" t="str"/>
    </x:row>
    <x:row r="6">
      <x:c r="A6" t="str">
        <x:v>1</x:v>
      </x:c>
      <x:c r="B6" t="str">
        <x:v>Откройте INPUTS и заполните только жёлтые ячейки.</x:v>
      </x:c>
      <x:c r="C6" t="str"/>
      <x:c r="D6" t="str"/>
      <x:c r="E6" t="str"/>
      <x:c r="F6" t="str"/>
      <x:c r="G6" t="str"/>
      <x:c r="H6" t="str"/>
    </x:row>
    <x:row r="7">
      <x:c r="A7" t="str">
        <x:v>2</x:v>
      </x:c>
      <x:c r="B7" t="str">
        <x:v>На VAT_SCENARIOS сравните освобождение, 5%, 7% и 22% с вычетом.</x:v>
      </x:c>
      <x:c r="C7" t="str"/>
      <x:c r="D7" t="str"/>
      <x:c r="E7" t="str"/>
      <x:c r="F7" t="str"/>
      <x:c r="G7" t="str"/>
      <x:c r="H7" t="str"/>
    </x:row>
    <x:row r="8">
      <x:c r="A8" t="str">
        <x:v>3</x:v>
      </x:c>
      <x:c r="B8" t="str">
        <x:v>На THRESHOLDS проверьте пороги УСН, НДС и ПСН.</x:v>
      </x:c>
      <x:c r="C8" t="str"/>
      <x:c r="D8" t="str"/>
      <x:c r="E8" t="str"/>
      <x:c r="F8" t="str"/>
      <x:c r="G8" t="str"/>
      <x:c r="H8" t="str"/>
    </x:row>
    <x:row r="9">
      <x:c r="A9" t="str">
        <x:v>4</x:v>
      </x:c>
      <x:c r="B9" t="str">
        <x:v>На CONTRIBUTIONS оцените страховые взносы по зарплате и директору.</x:v>
      </x:c>
      <x:c r="C9" t="str"/>
      <x:c r="D9" t="str"/>
      <x:c r="E9" t="str"/>
      <x:c r="F9" t="str"/>
      <x:c r="G9" t="str"/>
      <x:c r="H9" t="str"/>
    </x:row>
    <x:row r="10">
      <x:c r="A10" t="str">
        <x:v>5</x:v>
      </x:c>
      <x:c r="B10" t="str">
        <x:v>Подтвердите финальное решение с бухгалтером или налоговым консультантом.</x:v>
      </x:c>
      <x:c r="C10" t="str"/>
      <x:c r="D10" t="str"/>
      <x:c r="E10" t="str"/>
      <x:c r="F10" t="str"/>
      <x:c r="G10" t="str"/>
      <x:c r="H10" t="str"/>
    </x:row>
    <x:row r="12">
      <x:c r="A12" s="14" t="str">
        <x:v>Важно: модель показывает экономику сценариев и не является налоговой консультацией. Региональные ставки, право на льготы, состав расходов и право на вычеты проверяйте отдельно.</x:v>
      </x:c>
      <x:c r="B12" s="14"/>
      <x:c r="C12" s="14"/>
      <x:c r="D12" s="14"/>
      <x:c r="E12" s="14"/>
      <x:c r="F12" s="14"/>
      <x:c r="G12" s="14"/>
      <x:c r="H12" s="14"/>
    </x:row>
    <x:row r="13">
      <x:c r="A13" s="14"/>
      <x:c r="B13" s="14"/>
      <x:c r="C13" s="14"/>
      <x:c r="D13" s="14"/>
      <x:c r="E13" s="14"/>
      <x:c r="F13" s="14"/>
      <x:c r="G13" s="14"/>
      <x:c r="H13" s="14"/>
    </x:row>
    <x:row r="14">
      <x:c r="A14" s="14"/>
      <x:c r="B14" s="14"/>
      <x:c r="C14" s="14"/>
      <x:c r="D14" s="14"/>
      <x:c r="E14" s="14"/>
      <x:c r="F14" s="14"/>
      <x:c r="G14" s="14"/>
      <x:c r="H14" s="14"/>
    </x:row>
    <x:row r="15">
      <x:c r="A15" s="14"/>
      <x:c r="B15" s="14"/>
      <x:c r="C15" s="14"/>
      <x:c r="D15" s="14"/>
      <x:c r="E15" s="14"/>
      <x:c r="F15" s="14"/>
      <x:c r="G15" s="14"/>
      <x:c r="H15" s="14"/>
    </x:row>
  </x:sheetData>
  <x:mergeCells>
    <x:mergeCell ref="A1:H1"/>
    <x:mergeCell ref="A3:H3"/>
    <x:mergeCell ref="A5:H5"/>
    <x:mergeCell ref="B6:H6"/>
    <x:mergeCell ref="B7:H7"/>
    <x:mergeCell ref="B8:H8"/>
    <x:mergeCell ref="B9:H9"/>
    <x:mergeCell ref="B10:H10"/>
    <x:mergeCell ref="A12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3" hidden="0" customWidth="1"/>
    <x:col min="3" max="3" width="18" hidden="0" customWidth="1"/>
    <x:col min="4" max="4" width="50" hidden="0" customWidth="1"/>
  </x:cols>
  <x:sheetData>
    <x:row r="1" ht="24" customHeight="1">
      <x:c r="A1" s="22" t="str">
        <x:v>Пользовательские вводные</x:v>
      </x:c>
      <x:c r="B1" s="22"/>
      <x:c r="C1" s="22"/>
      <x:c r="D1" s="22"/>
    </x:row>
    <x:row r="3">
      <x:c r="A3" s="16" t="str">
        <x:v>Параметр</x:v>
      </x:c>
      <x:c r="B3" s="16" t="str">
        <x:v>Значение</x:v>
      </x:c>
      <x:c r="C3" s="16" t="str">
        <x:v>Единица / выбор</x:v>
      </x:c>
      <x:c r="D3" s="16" t="str">
        <x:v>Комментарий</x:v>
      </x:c>
    </x:row>
    <x:row r="4">
      <x:c r="A4" t="str">
        <x:v>Режим цены</x:v>
      </x:c>
      <x:c r="B4" s="20" t="str">
        <x:v>Цена клиенту фиксирована</x:v>
      </x:c>
      <x:c r="C4" t="str">
        <x:v>список</x:v>
      </x:c>
      <x:c r="D4" t="str">
        <x:v>Если «НДС сверху», модель добавит налог к базовой цене.</x:v>
      </x:c>
    </x:row>
    <x:row r="5">
      <x:c r="A5" t="str">
        <x:v>Продажи в месяц</x:v>
      </x:c>
      <x:c r="B5" s="24" t="n">
        <x:v>1000000</x:v>
      </x:c>
      <x:c r="C5" t="str">
        <x:v>₽</x:v>
      </x:c>
      <x:c r="D5" t="str">
        <x:v>Фиксированная цена = сумма клиента; «НДС сверху» = база без НДС.</x:v>
      </x:c>
    </x:row>
    <x:row r="6">
      <x:c r="A6" t="str">
        <x:v>Закупки у поставщиков с НДС</x:v>
      </x:c>
      <x:c r="B6" s="24" t="n">
        <x:v>610000</x:v>
      </x:c>
      <x:c r="C6" t="str">
        <x:v>₽, включая НДС</x:v>
      </x:c>
      <x:c r="D6" t="str">
        <x:v>Денежные закупки за месяц.</x:v>
      </x:c>
    </x:row>
    <x:row r="7">
      <x:c r="A7" t="str">
        <x:v>Ставка НДС в закупках</x:v>
      </x:c>
      <x:c r="B7" s="26" t="n">
        <x:v>0.22</x:v>
      </x:c>
      <x:c r="C7" t="str">
        <x:v>%</x:v>
      </x:c>
      <x:c r="D7" t="str">
        <x:v>Измените, если структура закупок иная.</x:v>
      </x:c>
    </x:row>
    <x:row r="8">
      <x:c r="A8" t="str">
        <x:v>Прочие операционные расходы</x:v>
      </x:c>
      <x:c r="B8" s="24" t="n">
        <x:v>180000</x:v>
      </x:c>
      <x:c r="C8" t="str">
        <x:v>₽</x:v>
      </x:c>
      <x:c r="D8" t="str">
        <x:v>Денежный OPEX за месяц.</x:v>
      </x:c>
    </x:row>
    <x:row r="9">
      <x:c r="A9" t="str">
        <x:v>Объект УСН</x:v>
      </x:c>
      <x:c r="B9" s="20" t="str">
        <x:v>Доходы</x:v>
      </x:c>
      <x:c r="C9" t="str">
        <x:v>список</x:v>
      </x:c>
      <x:c r="D9" t="str">
        <x:v>Для ориентировочного расчёта УСН.</x:v>
      </x:c>
    </x:row>
    <x:row r="10">
      <x:c r="A10" t="str">
        <x:v>Ставка УСН</x:v>
      </x:c>
      <x:c r="B10" s="26" t="n">
        <x:v>0.06</x:v>
      </x:c>
      <x:c r="C10" t="str">
        <x:v>%</x:v>
      </x:c>
      <x:c r="D10" t="str">
        <x:v>Проверьте региональную ставку.</x:v>
      </x:c>
    </x:row>
    <x:row r="11">
      <x:c r="A11" t="str">
        <x:v>Принимаемые расходы для УСН</x:v>
      </x:c>
      <x:c r="B11" s="24" t="n">
        <x:v>650000</x:v>
      </x:c>
      <x:c r="C11" t="str">
        <x:v>₽</x:v>
      </x:c>
      <x:c r="D11" t="str">
        <x:v>Только для «Доходы минус расходы»; вводите сумму по данным учёта.</x:v>
      </x:c>
    </x:row>
    <x:row r="12">
      <x:c r="A12" t="str">
        <x:v>Доход за 2025 год</x:v>
      </x:c>
      <x:c r="B12" s="24" t="n">
        <x:v>18000000</x:v>
      </x:c>
      <x:c r="C12" t="str">
        <x:v>₽</x:v>
      </x:c>
      <x:c r="D12" t="str">
        <x:v>Для проверки освобождения от НДС в 2026 году.</x:v>
      </x:c>
    </x:row>
    <x:row r="13">
      <x:c r="A13" t="str">
        <x:v>Доход 2026 YTD</x:v>
      </x:c>
      <x:c r="B13" s="24" t="n">
        <x:v>12000000</x:v>
      </x:c>
      <x:c r="C13" t="str">
        <x:v>₽</x:v>
      </x:c>
      <x:c r="D13" t="str">
        <x:v>Фактический доход с начала года.</x:v>
      </x:c>
    </x:row>
    <x:row r="14">
      <x:c r="A14" t="str">
        <x:v>Прогноз дохода за 2026 год</x:v>
      </x:c>
      <x:c r="B14" s="24" t="n">
        <x:v>24000000</x:v>
      </x:c>
      <x:c r="C14" t="str">
        <x:v>₽</x:v>
      </x:c>
      <x:c r="D14" t="str">
        <x:v>Для сценарного выбора и контроля УСН.</x:v>
      </x:c>
    </x:row>
    <x:row r="15">
      <x:c r="A15" t="str">
        <x:v>Доход по ПСН 2026</x:v>
      </x:c>
      <x:c r="B15" s="24" t="n">
        <x:v>6000000</x:v>
      </x:c>
      <x:c r="C15" t="str">
        <x:v>₽</x:v>
      </x:c>
      <x:c r="D15" t="str">
        <x:v>Если ПСН не используется, поставьте 0.</x:v>
      </x:c>
    </x:row>
    <x:row r="16">
      <x:c r="A16" t="str">
        <x:v>Доход по УСН 2026</x:v>
      </x:c>
      <x:c r="B16" s="24" t="n">
        <x:v>12000000</x:v>
      </x:c>
      <x:c r="C16" t="str">
        <x:v>₽</x:v>
      </x:c>
      <x:c r="D16" t="str">
        <x:v>Для совмещающего ИП.</x:v>
      </x:c>
    </x:row>
    <x:row r="17">
      <x:c r="A17" t="str">
        <x:v>Основной ОКВЭД в перечне льгот МСП</x:v>
      </x:c>
      <x:c r="B17" s="20" t="str">
        <x:v>Да</x:v>
      </x:c>
      <x:c r="C17" t="str">
        <x:v>Да / Нет</x:v>
      </x:c>
      <x:c r="D17" t="str">
        <x:v>Проверяется по перечню Правительства РФ.</x:v>
      </x:c>
    </x:row>
    <x:row r="18">
      <x:c r="A18" t="str">
        <x:v>Доля дохода от основного вида</x:v>
      </x:c>
      <x:c r="B18" s="26" t="n">
        <x:v>0.75</x:v>
      </x:c>
      <x:c r="C18" t="str">
        <x:v>%</x:v>
      </x:c>
      <x:c r="D18" t="str">
        <x:v>Для льготы требуется не менее 70%.</x:v>
      </x:c>
    </x:row>
    <x:row r="19">
      <x:c r="A19" t="str">
        <x:v>Обрабатывающее производство</x:v>
      </x:c>
      <x:c r="B19" s="20" t="str">
        <x:v>Нет</x:v>
      </x:c>
      <x:c r="C19" t="str">
        <x:v>Да / Нет</x:v>
      </x:c>
      <x:c r="D19" t="str">
        <x:v>Отдельно проверяется право на 7,6%.</x:v>
      </x:c>
    </x:row>
    <x:row r="20">
      <x:c r="A20" t="str">
        <x:v>Средняя зарплата сотрудника</x:v>
      </x:c>
      <x:c r="B20" s="24" t="n">
        <x:v>65000</x:v>
      </x:c>
      <x:c r="C20" t="str">
        <x:v>₽ / месяц</x:v>
      </x:c>
      <x:c r="D20" t="str">
        <x:v>Для оценки страховых взносов.</x:v>
      </x:c>
    </x:row>
    <x:row r="21">
      <x:c r="A21" t="str">
        <x:v>Количество сотрудников</x:v>
      </x:c>
      <x:c r="B21" s="24" t="n">
        <x:v>5</x:v>
      </x:c>
      <x:c r="C21" t="str">
        <x:v>чел.</x:v>
      </x:c>
      <x:c r="D21" t="str">
        <x:v>Для оценки страховых взносов.</x:v>
      </x:c>
    </x:row>
    <x:row r="22">
      <x:c r="A22" t="str">
        <x:v>Выплата директору</x:v>
      </x:c>
      <x:c r="B22" s="24" t="n">
        <x:v>0</x:v>
      </x:c>
      <x:c r="C22" t="str">
        <x:v>₽ / месяц</x:v>
      </x:c>
      <x:c r="D22" t="str">
        <x:v>Фактическое начисление руководителю.</x:v>
      </x:c>
    </x:row>
  </x:sheetData>
  <x:mergeCells>
    <x:mergeCell ref="A1:D1"/>
  </x:mergeCells>
  <x:dataValidations count="4">
    <x:dataValidation type="list" sqref="B4">
      <x:formula1>"Цена клиенту фиксирована,НДС сверху"</x:formula1>
    </x:dataValidation>
    <x:dataValidation type="list" sqref="B9">
      <x:formula1>"Доходы,Доходы минус расходы"</x:formula1>
    </x:dataValidation>
    <x:dataValidation type="list" sqref="B17">
      <x:formula1>"Да,Нет"</x:formula1>
    </x:dataValidation>
    <x:dataValidation type="list" sqref="B19">
      <x:formula1>"Да,Нет"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4" customHeight="1">
      <x:c r="A1" s="4" t="str">
        <x:v>Сравнение НДС-сценариев</x:v>
      </x:c>
      <x:c r="B1" s="4"/>
      <x:c r="C1" s="4"/>
      <x:c r="D1" s="4"/>
      <x:c r="E1" s="4"/>
    </x:row>
    <x:row r="3">
      <x:c r="A3" s="34" t="str">
        <x:v>Показатель</x:v>
      </x:c>
      <x:c r="B3" s="34" t="str">
        <x:v>Освобождение</x:v>
      </x:c>
      <x:c r="C3" s="34" t="str">
        <x:v>НДС 5%</x:v>
      </x:c>
      <x:c r="D3" s="34" t="str">
        <x:v>НДС 7%</x:v>
      </x:c>
      <x:c r="E3" s="34" t="str">
        <x:v>НДС 22%</x:v>
      </x:c>
    </x:row>
    <x:row r="4">
      <x:c r="A4" s="35" t="str">
        <x:v>Ставка НДС</x:v>
      </x:c>
      <x:c r="B4" s="36" t="n">
        <x:v>0</x:v>
      </x:c>
      <x:c r="C4" s="36" t="n">
        <x:v>0.05</x:v>
      </x:c>
      <x:c r="D4" s="36" t="n">
        <x:v>0.07</x:v>
      </x:c>
      <x:c r="E4" s="36" t="n">
        <x:v>0.22</x:v>
      </x:c>
    </x:row>
    <x:row r="5">
      <x:c r="A5" s="35" t="str">
        <x:v>Доступность по прогнозу</x:v>
      </x:c>
      <x:c r="B5" s="35" t="str">
        <x:f>IF(AND(INPUTS!B12&lt;=20000000,INPUTS!B14&lt;=20000000),"Доступен","Нет")</x:f>
        <x:v>Нет</x:v>
      </x:c>
      <x:c r="C5" s="35" t="str">
        <x:f>IF(AND(INPUTS!B14&gt;20000000,INPUTS!B14&lt;=272500000),"Доступен","Нет")</x:f>
        <x:v>Доступен</x:v>
      </x:c>
      <x:c r="D5" s="35" t="str">
        <x:f>IF(AND(INPUTS!B14&gt;272500000,INPUTS!B14&lt;=490500000),"Доступен","Нет")</x:f>
        <x:v>Нет</x:v>
      </x:c>
      <x:c r="E5" s="35" t="str">
        <x:f>IF(INPUTS!B14&gt;20000000,"Доступен","Не требуется")</x:f>
        <x:v>Доступен</x:v>
      </x:c>
    </x:row>
    <x:row r="6">
      <x:c r="A6" s="35" t="str">
        <x:v>Денежная выручка от клиента</x:v>
      </x:c>
      <x:c r="B6" s="37" t="n">
        <x:f>IF(INPUTS!B4="НДС сверху",INPUTS!B5*(1+B$4),INPUTS!B5)</x:f>
        <x:v>1000000</x:v>
      </x:c>
      <x:c r="C6" s="37" t="n">
        <x:f>IF(INPUTS!B4="НДС сверху",INPUTS!B5*(1+C$4),INPUTS!B5)</x:f>
        <x:v>1000000</x:v>
      </x:c>
      <x:c r="D6" s="37" t="n">
        <x:f>IF(INPUTS!B4="НДС сверху",INPUTS!B5*(1+D$4),INPUTS!B5)</x:f>
        <x:v>1000000</x:v>
      </x:c>
      <x:c r="E6" s="37" t="n">
        <x:f>IF(INPUTS!B4="НДС сверху",INPUTS!B5*(1+E$4),INPUTS!B5)</x:f>
        <x:v>1000000</x:v>
      </x:c>
    </x:row>
    <x:row r="7">
      <x:c r="A7" s="35" t="str">
        <x:v>Выручка без НДС</x:v>
      </x:c>
      <x:c r="B7" s="37" t="n">
        <x:f>IF(INPUTS!B4="НДС сверху",INPUTS!B5,B6/(1+B$4))</x:f>
        <x:v>1000000</x:v>
      </x:c>
      <x:c r="C7" s="37" t="n">
        <x:f>IF(INPUTS!B4="НДС сверху",INPUTS!B5,C6/(1+C$4))</x:f>
        <x:v>952380.9523809523</x:v>
      </x:c>
      <x:c r="D7" s="37" t="n">
        <x:f>IF(INPUTS!B4="НДС сверху",INPUTS!B5,D6/(1+D$4))</x:f>
        <x:v>934579.4392523364</x:v>
      </x:c>
      <x:c r="E7" s="37" t="n">
        <x:f>IF(INPUTS!B4="НДС сверху",INPUTS!B5,E6/(1+E$4))</x:f>
        <x:v>819672.131147541</x:v>
      </x:c>
    </x:row>
    <x:row r="8">
      <x:c r="A8" s="35" t="str">
        <x:v>Выходной НДС</x:v>
      </x:c>
      <x:c r="B8" s="37" t="n">
        <x:f>B6-B7</x:f>
        <x:v>0</x:v>
      </x:c>
      <x:c r="C8" s="37" t="n">
        <x:f>C6-C7</x:f>
        <x:v>47619.04761904769</x:v>
      </x:c>
      <x:c r="D8" s="37" t="n">
        <x:f>D6-D7</x:f>
        <x:v>65420.56074766361</x:v>
      </x:c>
      <x:c r="E8" s="37" t="n">
        <x:f>E6-E7</x:f>
        <x:v>180327.868852459</x:v>
      </x:c>
    </x:row>
    <x:row r="9">
      <x:c r="A9" s="35" t="str">
        <x:v>Входной НДС в закупках</x:v>
      </x:c>
      <x:c r="B9" s="37" t="n">
        <x:f>INPUTS!B6*INPUTS!B7/(1+INPUTS!B7)</x:f>
        <x:v>110000</x:v>
      </x:c>
      <x:c r="C9" s="37" t="n">
        <x:f>INPUTS!B6*INPUTS!B7/(1+INPUTS!B7)</x:f>
        <x:v>110000</x:v>
      </x:c>
      <x:c r="D9" s="37" t="n">
        <x:f>INPUTS!B6*INPUTS!B7/(1+INPUTS!B7)</x:f>
        <x:v>110000</x:v>
      </x:c>
      <x:c r="E9" s="37" t="n">
        <x:f>INPUTS!B6*INPUTS!B7/(1+INPUTS!B7)</x:f>
        <x:v>110000</x:v>
      </x:c>
    </x:row>
    <x:row r="10">
      <x:c r="A10" s="35" t="str">
        <x:v>Вычет входного НДС</x:v>
      </x:c>
      <x:c r="B10" s="37" t="n">
        <x:f>IF(B$4=22%,B9,0)</x:f>
        <x:v>0</x:v>
      </x:c>
      <x:c r="C10" s="37" t="n">
        <x:f>IF(C$4=22%,C9,0)</x:f>
        <x:v>0</x:v>
      </x:c>
      <x:c r="D10" s="37" t="n">
        <x:f>IF(D$4=22%,D9,0)</x:f>
        <x:v>0</x:v>
      </x:c>
      <x:c r="E10" s="37" t="n">
        <x:f>IF(E$4=22%,E9,0)</x:f>
        <x:v>110000</x:v>
      </x:c>
    </x:row>
    <x:row r="11">
      <x:c r="A11" s="35" t="str">
        <x:v>НДС к уплате</x:v>
      </x:c>
      <x:c r="B11" s="37" t="n">
        <x:f>MAX(B8-B10,0)</x:f>
        <x:v>0</x:v>
      </x:c>
      <x:c r="C11" s="37" t="n">
        <x:f>MAX(C8-C10,0)</x:f>
        <x:v>47619.04761904769</x:v>
      </x:c>
      <x:c r="D11" s="37" t="n">
        <x:f>MAX(D8-D10,0)</x:f>
        <x:v>65420.56074766361</x:v>
      </x:c>
      <x:c r="E11" s="37" t="n">
        <x:f>MAX(E8-E10,0)</x:f>
        <x:v>70327.86885245901</x:v>
      </x:c>
    </x:row>
    <x:row r="12">
      <x:c r="A12" s="35" t="str">
        <x:v>Закупки, денежный отток</x:v>
      </x:c>
      <x:c r="B12" s="37" t="n">
        <x:f>INPUTS!B6</x:f>
        <x:v>610000</x:v>
      </x:c>
      <x:c r="C12" s="37" t="n">
        <x:f>INPUTS!B6</x:f>
        <x:v>610000</x:v>
      </x:c>
      <x:c r="D12" s="37" t="n">
        <x:f>INPUTS!B6</x:f>
        <x:v>610000</x:v>
      </x:c>
      <x:c r="E12" s="37" t="n">
        <x:f>INPUTS!B6</x:f>
        <x:v>610000</x:v>
      </x:c>
    </x:row>
    <x:row r="13">
      <x:c r="A13" s="35" t="str">
        <x:v>Прочие OPEX</x:v>
      </x:c>
      <x:c r="B13" s="37" t="n">
        <x:f>INPUTS!B8</x:f>
        <x:v>180000</x:v>
      </x:c>
      <x:c r="C13" s="37" t="n">
        <x:f>INPUTS!B8</x:f>
        <x:v>180000</x:v>
      </x:c>
      <x:c r="D13" s="37" t="n">
        <x:f>INPUTS!B8</x:f>
        <x:v>180000</x:v>
      </x:c>
      <x:c r="E13" s="37" t="n">
        <x:f>INPUTS!B8</x:f>
        <x:v>180000</x:v>
      </x:c>
    </x:row>
    <x:row r="14">
      <x:c r="A14" s="35" t="str">
        <x:v>Результат до УСН</x:v>
      </x:c>
      <x:c r="B14" s="37" t="n">
        <x:f>B6-B12-B13-B11</x:f>
        <x:v>210000</x:v>
      </x:c>
      <x:c r="C14" s="37" t="n">
        <x:f>C6-C12-C13-C11</x:f>
        <x:v>162380.9523809523</x:v>
      </x:c>
      <x:c r="D14" s="37" t="n">
        <x:f>D6-D12-D13-D11</x:f>
        <x:v>144579.4392523364</x:v>
      </x:c>
      <x:c r="E14" s="37" t="n">
        <x:f>E6-E12-E13-E11</x:f>
        <x:v>139672.131147541</x:v>
      </x:c>
    </x:row>
    <x:row r="15">
      <x:c r="A15" s="35" t="str">
        <x:v>Ориентировочный УСН</x:v>
      </x:c>
      <x:c r="B15" s="37" t="n">
        <x:f>IF(INPUTS!B9="Доходы",B7*INPUTS!B10,MAX((B7-INPUTS!B11)*INPUTS!B10,B7*1%))</x:f>
        <x:v>60000</x:v>
      </x:c>
      <x:c r="C15" s="37" t="n">
        <x:f>IF(INPUTS!B9="Доходы",C7*INPUTS!B10,MAX((C7-INPUTS!B11)*INPUTS!B10,C7*1%))</x:f>
        <x:v>57142.85714285714</x:v>
      </x:c>
      <x:c r="D15" s="37" t="n">
        <x:f>IF(INPUTS!B9="Доходы",D7*INPUTS!B10,MAX((D7-INPUTS!B11)*INPUTS!B10,D7*1%))</x:f>
        <x:v>56074.76635514018</x:v>
      </x:c>
      <x:c r="E15" s="37" t="n">
        <x:f>IF(INPUTS!B9="Доходы",E7*INPUTS!B10,MAX((E7-INPUTS!B11)*INPUTS!B10,E7*1%))</x:f>
        <x:v>49180.32786885246</x:v>
      </x:c>
    </x:row>
    <x:row r="16">
      <x:c r="A16" s="35" t="str">
        <x:v>Результат после НДС + УСН</x:v>
      </x:c>
      <x:c r="B16" s="37" t="n">
        <x:f>B14-B15</x:f>
        <x:v>150000</x:v>
      </x:c>
      <x:c r="C16" s="37" t="n">
        <x:f>C14-C15</x:f>
        <x:v>105238.09523809518</x:v>
      </x:c>
      <x:c r="D16" s="37" t="n">
        <x:f>D14-D15</x:f>
        <x:v>88504.67289719621</x:v>
      </x:c>
      <x:c r="E16" s="37" t="n">
        <x:f>E14-E15</x:f>
        <x:v>90491.80327868853</x:v>
      </x:c>
    </x:row>
    <x:row r="17">
      <x:c r="A17" s="35" t="str">
        <x:v>Налоговая нагрузка</x:v>
      </x:c>
      <x:c r="B17" s="38" t="n">
        <x:f>IF(B6=0,0,(B11+B15)/B6)</x:f>
        <x:v>0.06</x:v>
      </x:c>
      <x:c r="C17" s="38" t="n">
        <x:f>IF(C6=0,0,(C11+C15)/C6)</x:f>
        <x:v>0.10476190476190482</x:v>
      </x:c>
      <x:c r="D17" s="38" t="n">
        <x:f>IF(D6=0,0,(D11+D15)/D6)</x:f>
        <x:v>0.12149532710280378</x:v>
      </x:c>
      <x:c r="E17" s="38" t="n">
        <x:f>IF(E6=0,0,(E11+E15)/E6)</x:f>
        <x:v>0.11950819672131147</x:v>
      </x:c>
    </x:row>
    <x:row r="18">
      <x:c r="A18" s="35" t="str">
        <x:v>Отклонение от лучшего сценария</x:v>
      </x:c>
      <x:c r="B18" s="37" t="n">
        <x:f>B16-MAX($B$16:$E$16)</x:f>
        <x:v>0</x:v>
      </x:c>
      <x:c r="C18" s="37" t="n">
        <x:f>C16-MAX($B$16:$E$16)</x:f>
        <x:v>-44761.90476190482</x:v>
      </x:c>
      <x:c r="D18" s="37" t="n">
        <x:f>D16-MAX($B$16:$E$16)</x:f>
        <x:v>-61495.327102803785</x:v>
      </x:c>
      <x:c r="E18" s="37" t="n">
        <x:f>E16-MAX($B$16:$E$16)</x:f>
        <x:v>-59508.19672131147</x:v>
      </x:c>
    </x:row>
    <x:row r="20">
      <x:c r="A20" s="14" t="str">
        <x:v>Ориентировочный УСН — упрощённый расчёт. Для «Доходы минус расходы» модель использует введённую сумму принимаемых расходов и минимум 1% от дохода. Уменьшение на взносы, региональные ставки и состав расходов проверяются отдельно.</x:v>
      </x:c>
      <x:c r="B20" s="14"/>
      <x:c r="C20" s="14"/>
      <x:c r="D20" s="14"/>
      <x:c r="E20" s="14"/>
    </x:row>
    <x:row r="21">
      <x:c r="A21" s="14"/>
      <x:c r="B21" s="14"/>
      <x:c r="C21" s="14"/>
      <x:c r="D21" s="14"/>
      <x:c r="E21" s="14"/>
    </x:row>
    <x:row r="22">
      <x:c r="A22" s="14"/>
      <x:c r="B22" s="14"/>
      <x:c r="C22" s="14"/>
      <x:c r="D22" s="14"/>
      <x:c r="E22" s="14"/>
    </x:row>
    <x:row r="23">
      <x:c r="A23" s="14"/>
      <x:c r="B23" s="14"/>
      <x:c r="C23" s="14"/>
      <x:c r="D23" s="14"/>
      <x:c r="E23" s="14"/>
    </x:row>
  </x:sheetData>
  <x:mergeCells>
    <x:mergeCell ref="A1:E1"/>
    <x:mergeCell ref="A20:E23"/>
  </x:mergeCells>
  <x:conditionalFormatting sqref="B16:E16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conditionalFormatting sqref="B5:E5">
    <x:cfRule type="expression" dxfId="0" priority="2">
      <x:formula>B5="Доступен"</x:formula>
    </x:cfRule>
    <x:cfRule type="expression" dxfId="1" priority="3">
      <x:formula>B5="Нет"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55" hidden="0" customWidth="1"/>
  </x:cols>
  <x:sheetData>
    <x:row r="1" ht="24" customHeight="1">
      <x:c r="A1" s="22" t="str">
        <x:v>Пороговые значения и контроль</x:v>
      </x:c>
      <x:c r="B1" s="22"/>
      <x:c r="C1" s="22"/>
      <x:c r="D1" s="22"/>
      <x:c r="E1" s="22"/>
      <x:c r="F1" s="22"/>
    </x:row>
    <x:row r="3">
      <x:c r="A3" s="16" t="str">
        <x:v>Показатель</x:v>
      </x:c>
      <x:c r="B3" s="16" t="str">
        <x:v>Лимит</x:v>
      </x:c>
      <x:c r="C3" s="16" t="str">
        <x:v>Ваш показатель</x:v>
      </x:c>
      <x:c r="D3" s="16" t="str">
        <x:v>Запас / превышение</x:v>
      </x:c>
      <x:c r="E3" s="16" t="str">
        <x:v>Статус</x:v>
      </x:c>
      <x:c r="F3" s="16" t="str">
        <x:v>Источник</x:v>
      </x:c>
    </x:row>
    <x:row r="4">
      <x:c r="A4" t="str">
        <x:v>Освобождение НДС на УСН</x:v>
      </x:c>
      <x:c r="B4" s="30" t="n">
        <x:v>20000000</x:v>
      </x:c>
      <x:c r="C4" s="30" t="n">
        <x:f>INPUTS!B14</x:f>
        <x:v>24000000</x:v>
      </x:c>
      <x:c r="D4" s="30" t="n">
        <x:f>B4-C4</x:f>
        <x:v>-4000000</x:v>
      </x:c>
      <x:c r="E4" t="str">
        <x:f>IF(C4&lt;=B4,"OK","Порог превышен")</x:f>
        <x:v>Порог превышен</x:v>
      </x:c>
      <x:c r="F4" t="str">
        <x:v>https://www.nalog.gov.ru/rn50/news/activities_fts/16635909/</x:v>
      </x:c>
    </x:row>
    <x:row r="5">
      <x:c r="A5" t="str">
        <x:v>Доход для УСН</x:v>
      </x:c>
      <x:c r="B5" s="30" t="n">
        <x:v>490500000</x:v>
      </x:c>
      <x:c r="C5" s="30" t="n">
        <x:f>INPUTS!B14</x:f>
        <x:v>24000000</x:v>
      </x:c>
      <x:c r="D5" s="30" t="n">
        <x:f>B5-C5</x:f>
        <x:v>466500000</x:v>
      </x:c>
      <x:c r="E5" t="str">
        <x:f>IF(C5&lt;=B5,"OK","Риск утраты УСН")</x:f>
        <x:v>OK</x:v>
      </x:c>
      <x:c r="F5" t="str">
        <x:v>https://www.nalog.gov.ru/new2026/</x:v>
      </x:c>
    </x:row>
    <x:row r="6">
      <x:c r="A6" t="str">
        <x:v>Лимит ПСН</x:v>
      </x:c>
      <x:c r="B6" s="30" t="n">
        <x:v>20000000</x:v>
      </x:c>
      <x:c r="C6" s="30" t="n">
        <x:f>INPUTS!B15+INPUTS!B16</x:f>
        <x:v>18000000</x:v>
      </x:c>
      <x:c r="D6" s="30" t="n">
        <x:f>B6-C6</x:f>
        <x:v>2000000</x:v>
      </x:c>
      <x:c r="E6" t="str">
        <x:f>IF(C6&lt;=B6,"OK","Риск утраты ПСН")</x:f>
        <x:v>OK</x:v>
      </x:c>
      <x:c r="F6" t="str">
        <x:v>https://www.nalog.gov.ru/rn77/news/activities_fts/16591879/</x:v>
      </x:c>
    </x:row>
    <x:row r="7">
      <x:c r="A7" t="str">
        <x:v>1,5 МРОТ</x:v>
      </x:c>
      <x:c r="B7" s="30" t="n">
        <x:v>40639.5</x:v>
      </x:c>
      <x:c r="C7" s="30" t="n">
        <x:f>INPUTS!B20</x:f>
        <x:v>65000</x:v>
      </x:c>
      <x:c r="D7" s="30" t="n">
        <x:f>C7-B7</x:f>
        <x:v>24360.5</x:v>
      </x:c>
      <x:c r="E7" t="str">
        <x:f>IF(C7&gt;B7,"Есть часть сверх 1,5 МРОТ","Вся выплата в базе 30%")</x:f>
        <x:v>Есть часть сверх 1,5 МРОТ</x:v>
      </x:c>
      <x:c r="F7" t="str">
        <x:v>https://www.nalog.gov.ru/rn50/news/activities_fts/16626179/</x:v>
      </x:c>
    </x:row>
    <x:row r="8">
      <x:c r="A8" t="str">
        <x:v>МРОТ для директора</x:v>
      </x:c>
      <x:c r="B8" s="30" t="n">
        <x:v>27093</x:v>
      </x:c>
      <x:c r="C8" s="30" t="n">
        <x:f>INPUTS!B22</x:f>
        <x:v>0</x:v>
      </x:c>
      <x:c r="D8" s="30" t="n">
        <x:f>C8-B8</x:f>
        <x:v>-27093</x:v>
      </x:c>
      <x:c r="E8" t="str">
        <x:f>IF(C8&gt;=B8,"Факт не ниже МРОТ","Минимальная база = МРОТ")</x:f>
        <x:v>Минимальная база = МРОТ</x:v>
      </x:c>
      <x:c r="F8" t="str">
        <x:v>https://www.nalog.gov.ru/rn77/news/activities_fts/16603635/</x:v>
      </x:c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45" hidden="0" customWidth="1"/>
  </x:cols>
  <x:sheetData>
    <x:row r="1" ht="24" customHeight="1">
      <x:c r="A1" s="4" t="str">
        <x:v>Страховые взносы — сценарии</x:v>
      </x:c>
      <x:c r="B1" s="4"/>
      <x:c r="C1" s="4"/>
      <x:c r="D1" s="4"/>
      <x:c r="E1" s="4"/>
    </x:row>
    <x:row r="3">
      <x:c r="A3" s="34" t="str">
        <x:v>Показатель</x:v>
      </x:c>
      <x:c r="B3" s="34" t="str">
        <x:v>Общий тариф</x:v>
      </x:c>
      <x:c r="C3" s="34" t="str">
        <x:v>МСП приоритет</x:v>
      </x:c>
      <x:c r="D3" s="34" t="str">
        <x:v>Обработка 7,6%</x:v>
      </x:c>
      <x:c r="E3" s="34" t="str">
        <x:v>Комментарий</x:v>
      </x:c>
    </x:row>
    <x:row r="4">
      <x:c r="A4" s="35" t="str">
        <x:v>Зарплата / сотрудник</x:v>
      </x:c>
      <x:c r="B4" s="37" t="n">
        <x:f>INPUTS!B20</x:f>
        <x:v>65000</x:v>
      </x:c>
      <x:c r="C4" s="37" t="n">
        <x:f>INPUTS!B20</x:f>
        <x:v>65000</x:v>
      </x:c>
      <x:c r="D4" s="37" t="n">
        <x:f>INPUTS!B20</x:f>
        <x:v>65000</x:v>
      </x:c>
      <x:c r="E4" s="35" t="str">
        <x:v>Ввод из INPUTS</x:v>
      </x:c>
    </x:row>
    <x:row r="5">
      <x:c r="A5" s="35" t="str">
        <x:v>Тариф до 1,5 МРОТ</x:v>
      </x:c>
      <x:c r="B5" s="38" t="n">
        <x:v>0.3</x:v>
      </x:c>
      <x:c r="C5" s="38" t="n">
        <x:v>0.3</x:v>
      </x:c>
      <x:c r="D5" s="38" t="n">
        <x:v>0.3</x:v>
      </x:c>
      <x:c r="E5" s="35" t="str">
        <x:v>До 40 639,50 ₽</x:v>
      </x:c>
    </x:row>
    <x:row r="6">
      <x:c r="A6" s="35" t="str">
        <x:v>Тариф сверх 1,5 МРОТ</x:v>
      </x:c>
      <x:c r="B6" s="38" t="n">
        <x:v>0.3</x:v>
      </x:c>
      <x:c r="C6" s="38" t="n">
        <x:v>0.15</x:v>
      </x:c>
      <x:c r="D6" s="38" t="n">
        <x:v>0.076</x:v>
      </x:c>
      <x:c r="E6" s="35" t="str">
        <x:v>Только при наличии права</x:v>
      </x:c>
    </x:row>
    <x:row r="7">
      <x:c r="A7" s="35" t="str">
        <x:v>Взносы / сотрудник</x:v>
      </x:c>
      <x:c r="B7" s="37" t="n">
        <x:f>B4*B5</x:f>
        <x:v>19500</x:v>
      </x:c>
      <x:c r="C7" s="37" t="n">
        <x:f>MIN(C4,40639.5)*C5+MAX(C4-40639.5,0)*C6</x:f>
        <x:v>15845.925</x:v>
      </x:c>
      <x:c r="D7" s="37" t="n">
        <x:f>MIN(D4,40639.5)*D5+MAX(D4-40639.5,0)*D6</x:f>
        <x:v>14043.248</x:v>
      </x:c>
      <x:c r="E7" s="35" t="str"/>
    </x:row>
    <x:row r="8">
      <x:c r="A8" s="35" t="str">
        <x:v>Количество сотрудников</x:v>
      </x:c>
      <x:c r="B8" s="37" t="n">
        <x:f>INPUTS!B21</x:f>
        <x:v>5</x:v>
      </x:c>
      <x:c r="C8" s="37" t="n">
        <x:f>INPUTS!B21</x:f>
        <x:v>5</x:v>
      </x:c>
      <x:c r="D8" s="37" t="n">
        <x:f>INPUTS!B21</x:f>
        <x:v>5</x:v>
      </x:c>
      <x:c r="E8" s="35" t="str"/>
    </x:row>
    <x:row r="9">
      <x:c r="A9" s="35" t="str">
        <x:v>Взносы / месяц</x:v>
      </x:c>
      <x:c r="B9" s="37" t="n">
        <x:f>B7*B8</x:f>
        <x:v>97500</x:v>
      </x:c>
      <x:c r="C9" s="37" t="n">
        <x:f>C7*C8</x:f>
        <x:v>79229.625</x:v>
      </x:c>
      <x:c r="D9" s="37" t="n">
        <x:f>D7*D8</x:f>
        <x:v>70216.23999999999</x:v>
      </x:c>
      <x:c r="E9" s="35" t="str"/>
    </x:row>
    <x:row r="10">
      <x:c r="A10" s="35" t="str">
        <x:v>Экономия к общему тарифу</x:v>
      </x:c>
      <x:c r="B10" s="37" t="n">
        <x:v>0</x:v>
      </x:c>
      <x:c r="C10" s="37" t="n">
        <x:f>B9-C9</x:f>
        <x:v>18270.375</x:v>
      </x:c>
      <x:c r="D10" s="37" t="n">
        <x:f>B9-D9</x:f>
        <x:v>27283.76000000001</x:v>
      </x:c>
      <x:c r="E10" s="35" t="str">
        <x:v>Сценарий до проверки права на льготу</x:v>
      </x:c>
    </x:row>
    <x:row r="11">
      <x:c r="A11" s="35"/>
      <x:c r="B11" s="35"/>
      <x:c r="C11" s="35"/>
      <x:c r="D11" s="35"/>
      <x:c r="E11" s="35"/>
    </x:row>
    <x:row r="12">
      <x:c r="A12" s="44" t="str">
        <x:v>Директор коммерческой организации</x:v>
      </x:c>
      <x:c r="B12" s="44"/>
      <x:c r="C12" s="44"/>
      <x:c r="D12" s="44"/>
      <x:c r="E12" s="44"/>
    </x:row>
    <x:row r="13">
      <x:c r="A13" s="35" t="str">
        <x:v>Показатель</x:v>
      </x:c>
      <x:c r="B13" s="35" t="str">
        <x:v>Значение</x:v>
      </x:c>
      <x:c r="C13" s="35" t="str"/>
      <x:c r="D13" s="35" t="str"/>
      <x:c r="E13" s="35" t="str"/>
    </x:row>
    <x:row r="14">
      <x:c r="A14" s="35" t="str">
        <x:v>Фактическая выплата</x:v>
      </x:c>
      <x:c r="B14" s="37" t="n">
        <x:f>INPUTS!B22</x:f>
        <x:v>0</x:v>
      </x:c>
      <x:c r="C14" s="35" t="str"/>
      <x:c r="D14" s="35" t="str"/>
      <x:c r="E14" s="35" t="str"/>
    </x:row>
    <x:row r="15">
      <x:c r="A15" s="35" t="str">
        <x:v>Минимальная база за полный месяц</x:v>
      </x:c>
      <x:c r="B15" s="37" t="n">
        <x:v>27093</x:v>
      </x:c>
      <x:c r="C15" s="35" t="str"/>
      <x:c r="D15" s="35" t="str"/>
      <x:c r="E15" s="35" t="str"/>
    </x:row>
    <x:row r="16">
      <x:c r="A16" s="35" t="str">
        <x:v>Взносы при общем тарифе 30%</x:v>
      </x:c>
      <x:c r="B16" s="37" t="n">
        <x:f>MAX(B14,B15)*30%</x:f>
        <x:v>8127.9</x:v>
      </x:c>
      <x:c r="C16" s="35" t="str"/>
      <x:c r="D16" s="35" t="str"/>
      <x:c r="E16" s="35" t="str"/>
    </x:row>
  </x:sheetData>
  <x:mergeCells>
    <x:mergeCell ref="A1:E1"/>
    <x:mergeCell ref="A12:E1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60" hidden="0" customWidth="1"/>
  </x:cols>
  <x:sheetData>
    <x:row r="1" ht="24" customHeight="1">
      <x:c r="A1" s="4" t="str">
        <x:v>Официальные источники</x:v>
      </x:c>
      <x:c r="B1" s="4"/>
      <x:c r="C1" s="4"/>
    </x:row>
    <x:row r="3">
      <x:c r="A3" s="34" t="str">
        <x:v>Тема</x:v>
      </x:c>
      <x:c r="B3" s="34" t="str">
        <x:v>Источник</x:v>
      </x:c>
      <x:c r="C3" s="34" t="str">
        <x:v>URL</x:v>
      </x:c>
    </x:row>
    <x:row r="4">
      <x:c r="A4" s="35" t="str">
        <x:v>Налоги 2026</x:v>
      </x:c>
      <x:c r="B4" s="35" t="str">
        <x:v>ФНС России</x:v>
      </x:c>
      <x:c r="C4" s="35" t="str">
        <x:v>https://www.nalog.gov.ru/new2026/</x:v>
      </x:c>
    </x:row>
    <x:row r="5">
      <x:c r="A5" s="35" t="str">
        <x:v>НДС при УСН</x:v>
      </x:c>
      <x:c r="B5" s="35" t="str">
        <x:v>ФНС России</x:v>
      </x:c>
      <x:c r="C5" s="35" t="str">
        <x:v>https://www.nalog.gov.ru/rn77/taxation/taxes/nds_usn/</x:v>
      </x:c>
    </x:row>
    <x:row r="6">
      <x:c r="A6" s="35" t="str">
        <x:v>ФЗ № 228-ФЗ</x:v>
      </x:c>
      <x:c r="B6" s="35" t="str">
        <x:v>ФНС России</x:v>
      </x:c>
      <x:c r="C6" s="35" t="str">
        <x:v>https://www.nalog.gov.ru/rn50/news/activities_fts/16635909/</x:v>
      </x:c>
    </x:row>
    <x:row r="7">
      <x:c r="A7" s="35" t="str">
        <x:v>ПСН</x:v>
      </x:c>
      <x:c r="B7" s="35" t="str">
        <x:v>ФНС России</x:v>
      </x:c>
      <x:c r="C7" s="35" t="str">
        <x:v>https://www.nalog.gov.ru/rn77/news/activities_fts/16591879/</x:v>
      </x:c>
    </x:row>
    <x:row r="8">
      <x:c r="A8" s="35" t="str">
        <x:v>Взносы МСП</x:v>
      </x:c>
      <x:c r="B8" s="35" t="str">
        <x:v>ФНС России</x:v>
      </x:c>
      <x:c r="C8" s="35" t="str">
        <x:v>https://www.nalog.gov.ru/rn77/news/activities_fts/16599875/</x:v>
      </x:c>
    </x:row>
    <x:row r="9">
      <x:c r="A9" s="35" t="str">
        <x:v>Условия льготы по взносам</x:v>
      </x:c>
      <x:c r="B9" s="35" t="str">
        <x:v>ФНС России</x:v>
      </x:c>
      <x:c r="C9" s="35" t="str">
        <x:v>https://www.nalog.gov.ru/rn50/news/activities_fts/16626179/</x:v>
      </x:c>
    </x:row>
    <x:row r="10">
      <x:c r="A10" s="35" t="str">
        <x:v>Директор</x:v>
      </x:c>
      <x:c r="B10" s="35" t="str">
        <x:v>ФНС России</x:v>
      </x:c>
      <x:c r="C10" s="35" t="str">
        <x:v>https://www.nalog.gov.ru/rn77/news/activities_fts/16603635/</x:v>
      </x:c>
    </x:row>
    <x:row r="11">
      <x:c r="A11" s="35"/>
      <x:c r="B11" s="35"/>
      <x:c r="C11" s="35"/>
    </x:row>
    <x:row r="12">
      <x:c r="A12" s="14" t="str">
        <x:v>Актуально на 20.08.2026. Перед применением проверьте изменения после этой даты.</x:v>
      </x:c>
      <x:c r="B12" s="14"/>
      <x:c r="C12" s="14"/>
    </x:row>
    <x:row r="13">
      <x:c r="A13" s="14"/>
      <x:c r="B13" s="14"/>
      <x:c r="C13" s="14"/>
    </x:row>
    <x:row r="14">
      <x:c r="A14" s="14"/>
      <x:c r="B14" s="14"/>
      <x:c r="C14" s="14"/>
    </x:row>
  </x:sheetData>
  <x:mergeCells>
    <x:mergeCell ref="A1:C1"/>
    <x:mergeCell ref="A12:C14"/>
  </x:mergeCells>
  <x:pageMargins left="0.7" right="0.7" top="0.75" bottom="0.75" header="0.3" footer="0.3"/>
</x:worksheet>
</file>