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6a2c869b847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9a1bf55c5e5345c4"/>
    <x:sheet xmlns:r="http://schemas.openxmlformats.org/officeDocument/2006/relationships" name="INPUTS" sheetId="2" r:id="R0981a40f8cb74eea"/>
    <x:sheet xmlns:r="http://schemas.openxmlformats.org/officeDocument/2006/relationships" name="UNIT_ECONOMICS" sheetId="3" r:id="R8b8684fd48ec4b75"/>
    <x:sheet xmlns:r="http://schemas.openxmlformats.org/officeDocument/2006/relationships" name="SCENARIOS" sheetId="4" r:id="R6ebfe6d7f7054092"/>
    <x:sheet xmlns:r="http://schemas.openxmlformats.org/officeDocument/2006/relationships" name="PNL_12M" sheetId="5" r:id="Ref17e0efe9764454"/>
    <x:sheet xmlns:r="http://schemas.openxmlformats.org/officeDocument/2006/relationships" name="CASHFLOW_12M" sheetId="6" r:id="R78e1251ee4d24fae"/>
    <x:sheet xmlns:r="http://schemas.openxmlformats.org/officeDocument/2006/relationships" name="CAPACITY" sheetId="7" r:id="R675c2a930ecf4874"/>
    <x:sheet xmlns:r="http://schemas.openxmlformats.org/officeDocument/2006/relationships" name="OWNER_DEPENDENCY" sheetId="8" r:id="R046b610d61e0450e"/>
    <x:sheet xmlns:r="http://schemas.openxmlformats.org/officeDocument/2006/relationships" name="STANDARDS" sheetId="9" r:id="Rbcc0891176204f01"/>
    <x:sheet xmlns:r="http://schemas.openxmlformats.org/officeDocument/2006/relationships" name="QUALITY_SUPPLIERS" sheetId="10" r:id="R37be738db2ce4a0a"/>
    <x:sheet xmlns:r="http://schemas.openxmlformats.org/officeDocument/2006/relationships" name="FEEDBACK_LOOP" sheetId="11" r:id="Rf67e42ff49e84c51"/>
    <x:sheet xmlns:r="http://schemas.openxmlformats.org/officeDocument/2006/relationships" name="EXPERIMENTS" sheetId="12" r:id="R46954a4034724e5d"/>
    <x:sheet xmlns:r="http://schemas.openxmlformats.org/officeDocument/2006/relationships" name="GROWTH_ARCHITECTURE" sheetId="13" r:id="R30175133f10a40b4"/>
    <x:sheet xmlns:r="http://schemas.openxmlformats.org/officeDocument/2006/relationships" name="SENSITIVITY" sheetId="14" r:id="R12d945a122854699"/>
    <x:sheet xmlns:r="http://schemas.openxmlformats.org/officeDocument/2006/relationships" name="DASHBOARD" sheetId="15" r:id="Rf153c87052034b8e"/>
    <x:sheet xmlns:r="http://schemas.openxmlformats.org/officeDocument/2006/relationships" name="SOURCES" sheetId="16" r:id="Rac9e178cea2644e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0.0%;[Red](0.0%);-"/>
    <x:numFmt numFmtId="201" formatCode="#,##0&quot; ₽&quot;;[Red](#,##0&quot; ₽&quot;);-"/>
    <x:numFmt numFmtId="202" formatCode="0.0 &quot;мес&quot;;[Red](0.0 &quot;мес&quot;);-"/>
    <x:numFmt numFmtId="203" formatCode="0.00"/>
    <x:numFmt numFmtId="204" formatCode="0.0"/>
  </x:numFmts>
  <x:fonts count="8">
    <x:font>
      <x:sz val="11"/>
      <x:name val="Carlito"/>
    </x:font>
    <x:font>
      <x:b/>
      <x:sz val="16"/>
      <x:color rgb="FFFFFFFF"/>
      <x:name val="Carlito"/>
    </x:font>
    <x:font>
      <x:i/>
      <x:sz val="10"/>
      <x:color rgb="FF475569"/>
      <x:name val="Carlito"/>
    </x:font>
    <x:font>
      <x:b/>
      <x:sz val="11"/>
      <x:color rgb="FFFFFFFF"/>
      <x:name val="Carlito"/>
    </x:font>
    <x:font>
      <x:b/>
      <x:sz val="11"/>
      <x:color rgb="FF102238"/>
      <x:name val="Carlito"/>
    </x:font>
    <x:font>
      <x:sz val="11"/>
      <x:color rgb="FF0000FF"/>
      <x:name val="Carlito"/>
    </x:font>
    <x:font>
      <x:sz val="11"/>
      <x:color rgb="FF008000"/>
      <x:name val="Carlito"/>
    </x:font>
    <x:font>
      <x:sz val="11"/>
      <x:color rgb="FF000000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02238"/>
      </x:patternFill>
    </x:fill>
    <x:fill>
      <x:patternFill patternType="solid">
        <x:fgColor rgb="FFF7F3EB"/>
      </x:patternFill>
    </x:fill>
    <x:fill>
      <x:patternFill patternType="solid">
        <x:fgColor rgb="FFFFF2CC"/>
      </x:patternFill>
    </x:fill>
  </x:fills>
  <x:borders count="2">
    <x:border/>
    <x:border/>
  </x:borders>
  <x:cellStyleXfs count="1">
    <x:xf numFmtId="0" fontId="0" fillId="0" borderId="0"/>
  </x:cellStyleXfs>
  <x:cellXfs count="6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200" fontId="5" fillId="0" borderId="0" xfId="0" applyNumberFormat="1" applyFont="1" applyFill="1" applyBorder="1"/>
    <x:xf numFmtId="200" fontId="5" fillId="0" borderId="1" xfId="0" applyNumberFormat="1" applyFont="1" applyFill="1" applyBorder="1"/>
    <x:xf numFmtId="201" fontId="5" fillId="0" borderId="0" xfId="0" applyNumberFormat="1" applyFont="1" applyFill="1" applyBorder="1"/>
    <x:xf numFmtId="201" fontId="5" fillId="0" borderId="1" xfId="0" applyNumberFormat="1" applyFont="1" applyFill="1" applyBorder="1"/>
    <x:xf numFmtId="201" fontId="5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201" fontId="5" fillId="0" borderId="1" xfId="0" applyNumberFormat="1" applyFont="1" applyFill="1" applyBorder="1" applyAlignment="1">
      <x:alignment wrapText="1"/>
    </x:xf>
    <x:xf numFmtId="200" fontId="5" fillId="0" borderId="1" xfId="0" applyNumberFormat="1" applyFont="1" applyFill="1" applyBorder="1" applyAlignment="1">
      <x:alignment wrapText="1"/>
    </x:xf>
    <x:xf numFmtId="0" fontId="5" fillId="0" borderId="1" xfId="0" applyNumberFormat="1" applyFont="1" applyFill="1" applyBorder="1" applyAlignment="1">
      <x:alignment wrapText="1"/>
    </x:xf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7" fillId="0" borderId="0" xfId="0" applyNumberFormat="1" applyFont="1" applyFill="1" applyBorder="1"/>
    <x:xf numFmtId="0" fontId="7" fillId="0" borderId="1" xfId="0" applyNumberFormat="1" applyFont="1" applyFill="1" applyBorder="1"/>
    <x:xf numFmtId="201" fontId="6" fillId="0" borderId="0" xfId="0" applyNumberFormat="1" applyFont="1" applyFill="1" applyBorder="1"/>
    <x:xf numFmtId="201" fontId="7" fillId="0" borderId="0" xfId="0" applyNumberFormat="1" applyFont="1" applyFill="1" applyBorder="1"/>
    <x:xf numFmtId="201" fontId="6" fillId="0" borderId="1" xfId="0" applyNumberFormat="1" applyFont="1" applyFill="1" applyBorder="1"/>
    <x:xf numFmtId="201" fontId="7" fillId="0" borderId="1" xfId="0" applyNumberFormat="1" applyFont="1" applyFill="1" applyBorder="1"/>
    <x:xf numFmtId="200" fontId="7" fillId="0" borderId="0" xfId="0" applyNumberFormat="1" applyFont="1" applyFill="1" applyBorder="1"/>
    <x:xf numFmtId="200" fontId="7" fillId="0" borderId="1" xfId="0" applyNumberFormat="1" applyFont="1" applyFill="1" applyBorder="1"/>
    <x:xf numFmtId="202" fontId="7" fillId="0" borderId="0" xfId="0" applyNumberFormat="1" applyFont="1" applyFill="1" applyBorder="1"/>
    <x:xf numFmtId="202" fontId="7" fillId="0" borderId="1" xfId="0" applyNumberFormat="1" applyFont="1" applyFill="1" applyBorder="1"/>
    <x:xf numFmtId="200" fontId="6" fillId="0" borderId="0" xfId="0" applyNumberFormat="1" applyFont="1" applyFill="1" applyBorder="1"/>
    <x:xf numFmtId="200" fontId="6" fillId="0" borderId="1" xfId="0" applyNumberFormat="1" applyFont="1" applyFill="1" applyBorder="1"/>
    <x:xf numFmtId="202" fontId="6" fillId="0" borderId="0" xfId="0" applyNumberFormat="1" applyFont="1" applyFill="1" applyBorder="1"/>
    <x:xf numFmtId="202" fontId="6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3" fontId="0" fillId="0" borderId="0" xfId="0" applyNumberFormat="1" applyFont="1" applyFill="1" applyBorder="1"/>
    <x:xf numFmtId="203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204" fontId="0" fillId="0" borderId="0" xfId="0" applyNumberFormat="1" applyFont="1" applyFill="1" applyBorder="1"/>
    <x:xf numFmtId="204" fontId="0" fillId="0" borderId="1" xfId="0" applyNumberFormat="1" applyFont="1" applyFill="1" applyBorder="1"/>
  </x:cellXfs>
  <x:cellStyles count="1">
    <x:cellStyle name="Normal" xfId="0"/>
  </x:cellStyles>
  <x:dxfs count="4">
    <x:dxf>
      <x:font>
        <x:color rgb="FFB91C1C"/>
      </x:font>
      <x:fill>
        <x:patternFill patternType="solid">
          <x:bgColor rgb="FFF4CCCC"/>
        </x:patternFill>
      </x:fill>
    </x:dxf>
    <x:dxf>
      <x:font>
        <x:b/>
        <x:color rgb="FF166534"/>
      </x:font>
      <x:fill>
        <x:patternFill patternType="solid">
          <x:bgColor rgb="FFD9EAD3"/>
        </x:patternFill>
      </x:fill>
    </x:dxf>
    <x:dxf>
      <x:font>
        <x:b/>
        <x:color rgb="FF92400E"/>
      </x:font>
      <x:fill>
        <x:patternFill patternType="solid">
          <x:bgColor rgb="FFFFF2CC"/>
        </x:patternFill>
      </x:fill>
    </x:dxf>
    <x:dxf>
      <x:font>
        <x:b/>
        <x:color rgb="FF991B1B"/>
      </x:font>
      <x:fill>
        <x:patternFill patternType="solid">
          <x:bgColor rgb="FFF4CC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f490b62004039" /><Relationship Type="http://schemas.openxmlformats.org/officeDocument/2006/relationships/theme" Target="/xl/theme/theme1.xml" Id="Re8ad696b29ef4e83" /><Relationship Type="http://schemas.openxmlformats.org/officeDocument/2006/relationships/sharedStrings" Target="/xl/sharedStrings.xml" Id="Rfad0b449197a40d5" /><Relationship Type="http://schemas.openxmlformats.org/officeDocument/2006/relationships/worksheet" Target="/xl/worksheets/sheet1.xml" Id="R9a1bf55c5e5345c4" /><Relationship Type="http://schemas.openxmlformats.org/officeDocument/2006/relationships/worksheet" Target="/xl/worksheets/sheet2.xml" Id="R0981a40f8cb74eea" /><Relationship Type="http://schemas.openxmlformats.org/officeDocument/2006/relationships/worksheet" Target="/xl/worksheets/sheet3.xml" Id="R8b8684fd48ec4b75" /><Relationship Type="http://schemas.openxmlformats.org/officeDocument/2006/relationships/worksheet" Target="/xl/worksheets/sheet4.xml" Id="R6ebfe6d7f7054092" /><Relationship Type="http://schemas.openxmlformats.org/officeDocument/2006/relationships/worksheet" Target="/xl/worksheets/sheet5.xml" Id="Ref17e0efe9764454" /><Relationship Type="http://schemas.openxmlformats.org/officeDocument/2006/relationships/worksheet" Target="/xl/worksheets/sheet6.xml" Id="R78e1251ee4d24fae" /><Relationship Type="http://schemas.openxmlformats.org/officeDocument/2006/relationships/worksheet" Target="/xl/worksheets/sheet7.xml" Id="R675c2a930ecf4874" /><Relationship Type="http://schemas.openxmlformats.org/officeDocument/2006/relationships/worksheet" Target="/xl/worksheets/sheet8.xml" Id="R046b610d61e0450e" /><Relationship Type="http://schemas.openxmlformats.org/officeDocument/2006/relationships/worksheet" Target="/xl/worksheets/sheet9.xml" Id="Rbcc0891176204f01" /><Relationship Type="http://schemas.openxmlformats.org/officeDocument/2006/relationships/worksheet" Target="/xl/worksheets/sheet10.xml" Id="R37be738db2ce4a0a" /><Relationship Type="http://schemas.openxmlformats.org/officeDocument/2006/relationships/worksheet" Target="/xl/worksheets/sheet11.xml" Id="Rf67e42ff49e84c51" /><Relationship Type="http://schemas.openxmlformats.org/officeDocument/2006/relationships/worksheet" Target="/xl/worksheets/sheet12.xml" Id="R46954a4034724e5d" /><Relationship Type="http://schemas.openxmlformats.org/officeDocument/2006/relationships/worksheet" Target="/xl/worksheets/sheet13.xml" Id="R30175133f10a40b4" /><Relationship Type="http://schemas.openxmlformats.org/officeDocument/2006/relationships/worksheet" Target="/xl/worksheets/sheet14.xml" Id="R12d945a122854699" /><Relationship Type="http://schemas.openxmlformats.org/officeDocument/2006/relationships/worksheet" Target="/xl/worksheets/sheet15.xml" Id="Rf153c87052034b8e" /><Relationship Type="http://schemas.openxmlformats.org/officeDocument/2006/relationships/worksheet" Target="/xl/worksheets/sheet16.xml" Id="Rac9e178cea2644e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43" hidden="0" customWidth="1"/>
    <x:col min="3" max="3" width="31" hidden="0" customWidth="1"/>
    <x:col min="4" max="4" width="34" hidden="0" customWidth="1"/>
  </x:cols>
  <x:sheetData>
    <x:row r="1" ht="28" customHeight="1">
      <x:c r="A1" s="4" t="str">
        <x:v>Модель готовности бизнеса к масштабированию</x:v>
      </x:c>
      <x:c r="B1" s="4"/>
      <x:c r="C1" s="4"/>
      <x:c r="D1" s="4"/>
      <x:c r="E1" s="4"/>
      <x:c r="F1" s="4"/>
      <x:c r="G1" s="4"/>
      <x:c r="H1" s="4"/>
    </x:row>
    <x:row r="2" ht="34" customHeight="1">
      <x:c r="A2" s="10" t="str">
        <x:v>Диагностическая модель для собственного бизнеса. Это НЕ финансовая модель «ВкусВилла» и не набор «норм сети».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Шаг</x:v>
      </x:c>
      <x:c r="B4" s="16" t="str">
        <x:v>Что сделать</x:v>
      </x:c>
      <x:c r="C4" s="16" t="str">
        <x:v>Где</x:v>
      </x:c>
      <x:c r="D4" s="16" t="str">
        <x:v>Результат</x:v>
      </x:c>
    </x:row>
    <x:row r="5">
      <x:c r="A5" s="20" t="n">
        <x:v>1</x:v>
      </x:c>
      <x:c r="B5" s="20" t="str">
        <x:v>Замените все синие вводы фактическими данными зрелой точки.</x:v>
      </x:c>
      <x:c r="C5" s="20" t="str">
        <x:v>INPUTS</x:v>
      </x:c>
      <x:c r="D5" s="20" t="str">
        <x:v>Экономика вашей точки</x:v>
      </x:c>
    </x:row>
    <x:row r="6">
      <x:c r="A6" s="20" t="n">
        <x:v>2</x:v>
      </x:c>
      <x:c r="B6" s="20" t="str">
        <x:v>Проверьте вклад, маржу, break-even и срок возврата CAPEX.</x:v>
      </x:c>
      <x:c r="C6" s="20" t="str">
        <x:v>UNIT_ECONOMICS</x:v>
      </x:c>
      <x:c r="D6" s="20" t="str">
        <x:v>Запас экономики</x:v>
      </x:c>
    </x:row>
    <x:row r="7">
      <x:c r="A7" s="20" t="n">
        <x:v>3</x:v>
      </x:c>
      <x:c r="B7" s="20" t="str">
        <x:v>Посмотрите WEAK / BASE / STRONG / STRESS.</x:v>
      </x:c>
      <x:c r="C7" s="20" t="str">
        <x:v>SCENARIOS</x:v>
      </x:c>
      <x:c r="D7" s="20" t="str">
        <x:v>Устойчивость модели</x:v>
      </x:c>
    </x:row>
    <x:row r="8">
      <x:c r="A8" s="20" t="n">
        <x:v>4</x:v>
      </x:c>
      <x:c r="B8" s="20" t="str">
        <x:v>Проверьте разгон новой точки и денежный резерв.</x:v>
      </x:c>
      <x:c r="C8" s="20" t="str">
        <x:v>PNL_12M / CASHFLOW_12M</x:v>
      </x:c>
      <x:c r="D8" s="20" t="str">
        <x:v>Кассовые разрывы</x:v>
      </x:c>
    </x:row>
    <x:row r="9">
      <x:c r="A9" s="20" t="n">
        <x:v>5</x:v>
      </x:c>
      <x:c r="B9" s="20" t="str">
        <x:v>Оцените физическую и управленческую мощность.</x:v>
      </x:c>
      <x:c r="C9" s="20" t="str">
        <x:v>CAPACITY</x:v>
      </x:c>
      <x:c r="D9" s="20" t="str">
        <x:v>Можно ли расти без перегрузки</x:v>
      </x:c>
    </x:row>
    <x:row r="10">
      <x:c r="A10" s="20" t="n">
        <x:v>6</x:v>
      </x:c>
      <x:c r="B10" s="20" t="str">
        <x:v>Отметьте процессы, завязанные на владельца.</x:v>
      </x:c>
      <x:c r="C10" s="20" t="str">
        <x:v>OWNER_DEPENDENCY</x:v>
      </x:c>
      <x:c r="D10" s="20" t="str">
        <x:v>Риск масштабирования хаоса</x:v>
      </x:c>
    </x:row>
    <x:row r="11">
      <x:c r="A11" s="20" t="n">
        <x:v>7</x:v>
      </x:c>
      <x:c r="B11" s="20" t="str">
        <x:v>Заполните стандарты, поставщиков и цикл обратной связи.</x:v>
      </x:c>
      <x:c r="C11" s="20" t="str">
        <x:v>STANDARDS / QUALITY_SUPPLIERS / FEEDBACK_LOOP</x:v>
      </x:c>
      <x:c r="D11" s="20" t="str">
        <x:v>Готовность системы</x:v>
      </x:c>
    </x:row>
    <x:row r="12">
      <x:c r="A12" s="20" t="n">
        <x:v>8</x:v>
      </x:c>
      <x:c r="B12" s="20" t="str">
        <x:v>Сравните архитектуры роста.</x:v>
      </x:c>
      <x:c r="C12" s="20" t="str">
        <x:v>GROWTH_ARCHITECTURE</x:v>
      </x:c>
      <x:c r="D12" s="20" t="str">
        <x:v>Своя сеть / франшиза / партнёрство</x:v>
      </x:c>
    </x:row>
    <x:row r="13">
      <x:c r="A13" s="20" t="n">
        <x:v>9</x:v>
      </x:c>
      <x:c r="B13" s="20" t="str">
        <x:v>Примите решение по Dashboard.</x:v>
      </x:c>
      <x:c r="C13" s="20" t="str">
        <x:v>DASHBOARD</x:v>
      </x:c>
      <x:c r="D13" s="20" t="str">
        <x:v>GO / RECHECK / STOP</x:v>
      </x:c>
    </x:row>
    <x:row r="15" ht="42" customHeight="1">
      <x:c r="A15" s="24" t="str">
        <x:v>Цветовая логика: синий текст — ввод; зелёный — ссылка на другой лист; чёрный — формула. Источники фактов о компании вынесены в SOURCES.</x:v>
      </x:c>
      <x:c r="B15" s="24"/>
      <x:c r="C15" s="24"/>
      <x:c r="D15" s="24"/>
    </x:row>
  </x:sheetData>
  <x:mergeCells>
    <x:mergeCell ref="A1:H1"/>
    <x:mergeCell ref="A2:H2"/>
    <x:mergeCell ref="A15:D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8" hidden="0" customWidth="1"/>
    <x:col min="2" max="2" width="18" hidden="0" customWidth="1"/>
    <x:col min="3" max="3" width="14" hidden="0" customWidth="1"/>
    <x:col min="4" max="4" width="38" hidden="0" customWidth="1"/>
  </x:cols>
  <x:sheetData>
    <x:row r="1" ht="28" customHeight="1">
      <x:c r="A1" s="4" t="str">
        <x:v>INPUTS — сценарные вводы вашего бизнеса</x:v>
      </x:c>
      <x:c r="B1" s="4"/>
      <x:c r="C1" s="4"/>
      <x:c r="D1" s="4"/>
      <x:c r="E1" s="4"/>
      <x:c r="F1" s="4"/>
      <x:c r="G1" s="4"/>
      <x:c r="H1" s="4"/>
    </x:row>
    <x:row r="2" ht="34" customHeight="1">
      <x:c r="A2" s="10" t="str">
        <x:v>Все значения ниже — демонстрационные и должны быть заменены фактом конкретной точки.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Параметр</x:v>
      </x:c>
      <x:c r="B4" s="16" t="str">
        <x:v>Значение</x:v>
      </x:c>
      <x:c r="C4" s="16" t="str">
        <x:v>Ед.</x:v>
      </x:c>
      <x:c r="D4" s="16" t="str">
        <x:v>Комментарий</x:v>
      </x:c>
    </x:row>
    <x:row r="5">
      <x:c r="A5" s="20" t="str">
        <x:v>Выручка зрелой точки / месяц</x:v>
      </x:c>
      <x:c r="B5" s="34" t="n">
        <x:v>4000000</x:v>
      </x:c>
      <x:c r="C5" s="20" t="str">
        <x:v>₽</x:v>
      </x:c>
      <x:c r="D5" s="20" t="str">
        <x:v>ДЕМО — замените фактом</x:v>
      </x:c>
    </x:row>
    <x:row r="6">
      <x:c r="A6" s="20" t="str">
        <x:v>Валовая маржа</x:v>
      </x:c>
      <x:c r="B6" s="35" t="n">
        <x:v>0.38</x:v>
      </x:c>
      <x:c r="C6" s="20" t="str">
        <x:v>%</x:v>
      </x:c>
      <x:c r="D6" s="20" t="str">
        <x:v>ДЕМО — не отраслевой норматив</x:v>
      </x:c>
    </x:row>
    <x:row r="7">
      <x:c r="A7" s="20" t="str">
        <x:v>ФОТ с начислениями</x:v>
      </x:c>
      <x:c r="B7" s="34" t="n">
        <x:v>450000</x:v>
      </x:c>
      <x:c r="C7" s="20" t="str">
        <x:v>₽/мес</x:v>
      </x:c>
      <x:c r="D7" s="20" t="str">
        <x:v>ДЕМО</x:v>
      </x:c>
    </x:row>
    <x:row r="8">
      <x:c r="A8" s="20" t="str">
        <x:v>Аренда + эксплуатация</x:v>
      </x:c>
      <x:c r="B8" s="34" t="n">
        <x:v>250000</x:v>
      </x:c>
      <x:c r="C8" s="20" t="str">
        <x:v>₽/мес</x:v>
      </x:c>
      <x:c r="D8" s="20" t="str">
        <x:v>ДЕМО</x:v>
      </x:c>
    </x:row>
    <x:row r="9">
      <x:c r="A9" s="20" t="str">
        <x:v>Списания</x:v>
      </x:c>
      <x:c r="B9" s="35" t="n">
        <x:v>0.025</x:v>
      </x:c>
      <x:c r="C9" s="20" t="str">
        <x:v>% выручки</x:v>
      </x:c>
      <x:c r="D9" s="20" t="str">
        <x:v>ДЕМО</x:v>
      </x:c>
    </x:row>
    <x:row r="10">
      <x:c r="A10" s="20" t="str">
        <x:v>Логистика точки</x:v>
      </x:c>
      <x:c r="B10" s="34" t="n">
        <x:v>100000</x:v>
      </x:c>
      <x:c r="C10" s="20" t="str">
        <x:v>₽/мес</x:v>
      </x:c>
      <x:c r="D10" s="20" t="str">
        <x:v>ДЕМО</x:v>
      </x:c>
    </x:row>
    <x:row r="11">
      <x:c r="A11" s="20" t="str">
        <x:v>Эквайринг/платежи</x:v>
      </x:c>
      <x:c r="B11" s="34" t="n">
        <x:v>0.012</x:v>
      </x:c>
      <x:c r="C11" s="20" t="str">
        <x:v>% выручки</x:v>
      </x:c>
      <x:c r="D11" s="20" t="str">
        <x:v>ДЕМО</x:v>
      </x:c>
    </x:row>
    <x:row r="12">
      <x:c r="A12" s="20" t="str">
        <x:v>Локальный маркетинг</x:v>
      </x:c>
      <x:c r="B12" s="34" t="n">
        <x:v>50000</x:v>
      </x:c>
      <x:c r="C12" s="20" t="str">
        <x:v>₽/мес</x:v>
      </x:c>
      <x:c r="D12" s="20" t="str">
        <x:v>ДЕМО</x:v>
      </x:c>
    </x:row>
    <x:row r="13">
      <x:c r="A13" s="20" t="str">
        <x:v>Прочий OPEX</x:v>
      </x:c>
      <x:c r="B13" s="34" t="n">
        <x:v>120000</x:v>
      </x:c>
      <x:c r="C13" s="20" t="str">
        <x:v>₽/мес</x:v>
      </x:c>
      <x:c r="D13" s="20" t="str">
        <x:v>ДЕМО</x:v>
      </x:c>
    </x:row>
    <x:row r="14">
      <x:c r="A14" s="20" t="str">
        <x:v>Стоимость управления / собственника</x:v>
      </x:c>
      <x:c r="B14" s="34" t="n">
        <x:v>100000</x:v>
      </x:c>
      <x:c r="C14" s="20" t="str">
        <x:v>₽/мес</x:v>
      </x:c>
      <x:c r="D14" s="20" t="str">
        <x:v>Не обнуляйте труд владельца</x:v>
      </x:c>
    </x:row>
    <x:row r="15">
      <x:c r="A15" s="20" t="str">
        <x:v>CAPEX новой точки</x:v>
      </x:c>
      <x:c r="B15" s="34" t="n">
        <x:v>4500000</x:v>
      </x:c>
      <x:c r="C15" s="20" t="str">
        <x:v>₽</x:v>
      </x:c>
      <x:c r="D15" s="20" t="str">
        <x:v>ДЕМО</x:v>
      </x:c>
    </x:row>
    <x:row r="16">
      <x:c r="A16" s="20" t="str">
        <x:v>Оборотный резерв на старте</x:v>
      </x:c>
      <x:c r="B16" s="34" t="n">
        <x:v>1000000</x:v>
      </x:c>
      <x:c r="C16" s="20" t="str">
        <x:v>₽</x:v>
      </x:c>
      <x:c r="D16" s="20" t="str">
        <x:v>ДЕМО</x:v>
      </x:c>
    </x:row>
    <x:row r="17">
      <x:c r="A17" s="20" t="str">
        <x:v>Минимальный денежный буфер</x:v>
      </x:c>
      <x:c r="B17" s="36" t="n">
        <x:v>500000</x:v>
      </x:c>
      <x:c r="C17" s="20" t="str">
        <x:v>₽</x:v>
      </x:c>
      <x:c r="D17" s="20" t="str">
        <x:v>Внутренний лимит</x:v>
      </x:c>
    </x:row>
    <x:row r="18">
      <x:c r="A18" s="20" t="str">
        <x:v>Целевой срок возврата CAPEX</x:v>
      </x:c>
      <x:c r="B18" s="36" t="n">
        <x:v>30</x:v>
      </x:c>
      <x:c r="C18" s="20" t="str">
        <x:v>мес</x:v>
      </x:c>
      <x:c r="D18" s="20" t="str">
        <x:v>Диагностическая цель</x:v>
      </x:c>
    </x:row>
    <x:row r="19">
      <x:c r="A19" s="20" t="str">
        <x:v>Рабочих часов владельца на точку / мес</x:v>
      </x:c>
      <x:c r="B19" s="36" t="n">
        <x:v>45</x:v>
      </x:c>
      <x:c r="C19" s="20" t="str">
        <x:v>час</x:v>
      </x:c>
      <x:c r="D19" s="20" t="str">
        <x:v>ДЕМО</x:v>
      </x:c>
    </x:row>
    <x:row r="20">
      <x:c r="A20" s="20" t="str">
        <x:v>Максимум часов владельца на сеть / мес</x:v>
      </x:c>
      <x:c r="B20" s="36" t="n">
        <x:v>100</x:v>
      </x:c>
      <x:c r="C20" s="20" t="str">
        <x:v>час</x:v>
      </x:c>
      <x:c r="D20" s="20" t="str">
        <x:v>Ваш предел</x:v>
      </x:c>
    </x:row>
    <x:row r="21">
      <x:c r="A21" s="20" t="str">
        <x:v>Текущих точек</x:v>
      </x:c>
      <x:c r="B21" s="36" t="n">
        <x:v>1</x:v>
      </x:c>
      <x:c r="C21" s="20" t="str">
        <x:v>шт</x:v>
      </x:c>
      <x:c r="D21" s="20" t="str">
        <x:v>Введите факт</x:v>
      </x:c>
    </x:row>
    <x:row r="22">
      <x:c r="A22" s="20" t="str">
        <x:v>Планируемых новых точек</x:v>
      </x:c>
      <x:c r="B22" s="36" t="n">
        <x:v>1</x:v>
      </x:c>
      <x:c r="C22" s="20" t="str">
        <x:v>шт</x:v>
      </x:c>
      <x:c r="D22" s="20" t="str">
        <x:v>Сценарий</x:v>
      </x:c>
    </x:row>
    <x:row r="23">
      <x:c r="A23" s="20" t="str">
        <x:v>Порог готовности процессов</x:v>
      </x:c>
      <x:c r="B23" s="35" t="n">
        <x:v>0.75</x:v>
      </x:c>
      <x:c r="C23" s="20" t="str">
        <x:v>%</x:v>
      </x:c>
      <x:c r="D23" s="20" t="str">
        <x:v>Внутренняя настройка</x:v>
      </x:c>
    </x:row>
    <x:row r="24">
      <x:c r="A24" s="20" t="str">
        <x:v>Порог покрытия резервными поставщиками</x:v>
      </x:c>
      <x:c r="B24" s="36" t="n">
        <x:v>0.8</x:v>
      </x:c>
      <x:c r="C24" s="20" t="str">
        <x:v>%</x:v>
      </x:c>
      <x:c r="D24" s="20" t="str">
        <x:v>Внутренняя настройка</x:v>
      </x:c>
    </x:row>
    <x:row r="25">
      <x:c r="A25" s="20" t="str">
        <x:v>Порог закрытия клиентских сигналов</x:v>
      </x:c>
      <x:c r="B25" s="35" t="n">
        <x:v>0.8</x:v>
      </x:c>
      <x:c r="C25" s="20" t="str">
        <x:v>%</x:v>
      </x:c>
      <x:c r="D25" s="20" t="str">
        <x:v>Внутренняя настройка</x:v>
      </x:c>
    </x:row>
    <x:row r="26">
      <x:c r="A26" s="20" t="str">
        <x:v>WEAK: выручка к BASE</x:v>
      </x:c>
      <x:c r="B26" s="35" t="n">
        <x:v>0.8</x:v>
      </x:c>
      <x:c r="C26" s="20" t="str">
        <x:v>x</x:v>
      </x:c>
      <x:c r="D26" s="20" t="str">
        <x:v>Сценарий</x:v>
      </x:c>
    </x:row>
    <x:row r="27">
      <x:c r="A27" s="20" t="str">
        <x:v>WEAK: валовая маржа</x:v>
      </x:c>
      <x:c r="B27" s="36" t="n">
        <x:v>0.34</x:v>
      </x:c>
      <x:c r="C27" s="20" t="str">
        <x:v>%</x:v>
      </x:c>
      <x:c r="D27" s="20" t="str">
        <x:v>Сценарий</x:v>
      </x:c>
    </x:row>
    <x:row r="28">
      <x:c r="A28" s="20" t="str">
        <x:v>WEAK: списания</x:v>
      </x:c>
      <x:c r="B28" s="35" t="n">
        <x:v>0.04</x:v>
      </x:c>
      <x:c r="C28" s="20" t="str">
        <x:v>%</x:v>
      </x:c>
      <x:c r="D28" s="20" t="str">
        <x:v>Сценарий</x:v>
      </x:c>
    </x:row>
    <x:row r="29">
      <x:c r="A29" s="20" t="str">
        <x:v>STRONG: выручка к BASE</x:v>
      </x:c>
      <x:c r="B29" s="35" t="n">
        <x:v>1.175</x:v>
      </x:c>
      <x:c r="C29" s="20" t="str">
        <x:v>x</x:v>
      </x:c>
      <x:c r="D29" s="20" t="str">
        <x:v>Сценарий</x:v>
      </x:c>
    </x:row>
    <x:row r="30">
      <x:c r="A30" s="20" t="str">
        <x:v>STRONG: валовая маржа</x:v>
      </x:c>
      <x:c r="B30" s="36" t="n">
        <x:v>0.4</x:v>
      </x:c>
      <x:c r="C30" s="20" t="str">
        <x:v>%</x:v>
      </x:c>
      <x:c r="D30" s="20" t="str">
        <x:v>Сценарий</x:v>
      </x:c>
    </x:row>
    <x:row r="31">
      <x:c r="A31" s="20" t="str">
        <x:v>STRONG: списания</x:v>
      </x:c>
      <x:c r="B31" s="35" t="n">
        <x:v>0.02</x:v>
      </x:c>
      <x:c r="C31" s="20" t="str">
        <x:v>%</x:v>
      </x:c>
      <x:c r="D31" s="20" t="str">
        <x:v>Сценарий</x:v>
      </x:c>
    </x:row>
    <x:row r="32">
      <x:c r="A32" s="20" t="str">
        <x:v>STRESS: выручка к BASE</x:v>
      </x:c>
      <x:c r="B32" s="35" t="n">
        <x:v>0.7</x:v>
      </x:c>
      <x:c r="C32" s="20" t="str">
        <x:v>x</x:v>
      </x:c>
      <x:c r="D32" s="20" t="str">
        <x:v>Сценарий</x:v>
      </x:c>
    </x:row>
    <x:row r="33">
      <x:c r="A33" s="20" t="str">
        <x:v>STRESS: валовая маржа</x:v>
      </x:c>
      <x:c r="B33" s="36" t="n">
        <x:v>0.32</x:v>
      </x:c>
      <x:c r="C33" s="20" t="str">
        <x:v>%</x:v>
      </x:c>
      <x:c r="D33" s="20" t="str">
        <x:v>Сценарий</x:v>
      </x:c>
    </x:row>
    <x:row r="34">
      <x:c r="A34" s="20" t="str">
        <x:v>STRESS: списания</x:v>
      </x:c>
      <x:c r="B34" s="35" t="n">
        <x:v>0.05</x:v>
      </x:c>
      <x:c r="C34" s="20" t="str">
        <x:v>%</x:v>
      </x:c>
      <x:c r="D34" s="20" t="str">
        <x:v>Сценарий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20" hidden="0" customWidth="1"/>
    <x:col min="3" max="3" width="46" hidden="0" customWidth="1"/>
  </x:cols>
  <x:sheetData>
    <x:row r="1" ht="28" customHeight="1">
      <x:c r="A1" s="4" t="str">
        <x:v>Юнит-экономика зрелой точки</x:v>
      </x:c>
      <x:c r="B1" s="4"/>
      <x:c r="C1" s="4"/>
      <x:c r="D1" s="4"/>
      <x:c r="E1" s="4"/>
      <x:c r="F1" s="4"/>
      <x:c r="G1" s="4"/>
      <x:c r="H1" s="4"/>
    </x:row>
    <x:row r="4">
      <x:c r="A4" s="16" t="str">
        <x:v>Показатель</x:v>
      </x:c>
      <x:c r="B4" s="16" t="str">
        <x:v>Значение</x:v>
      </x:c>
      <x:c r="C4" s="16" t="str">
        <x:v>Логика</x:v>
      </x:c>
    </x:row>
    <x:row r="5">
      <x:c r="A5" t="str">
        <x:v>Выручка, ₽</x:v>
      </x:c>
      <x:c r="B5" s="44" t="n">
        <x:f>INPUTS!B5</x:f>
        <x:v>4000000</x:v>
      </x:c>
      <x:c r="C5" t="str">
        <x:v>INPUTS</x:v>
      </x:c>
    </x:row>
    <x:row r="6">
      <x:c r="A6" t="str">
        <x:v>Валовая прибыль, ₽</x:v>
      </x:c>
      <x:c r="B6" s="44" t="n">
        <x:f>B5*INPUTS!B6</x:f>
        <x:v>1520000</x:v>
      </x:c>
      <x:c r="C6" t="str">
        <x:v>Выручка × валовая маржа</x:v>
      </x:c>
    </x:row>
    <x:row r="7">
      <x:c r="A7" t="str">
        <x:v>ФОТ, ₽</x:v>
      </x:c>
      <x:c r="B7" s="44" t="n">
        <x:f>INPUTS!B7</x:f>
        <x:v>450000</x:v>
      </x:c>
      <x:c r="C7" t="str">
        <x:v>INPUTS</x:v>
      </x:c>
    </x:row>
    <x:row r="8">
      <x:c r="A8" t="str">
        <x:v>Аренда, ₽</x:v>
      </x:c>
      <x:c r="B8" s="44" t="n">
        <x:f>INPUTS!B8</x:f>
        <x:v>250000</x:v>
      </x:c>
      <x:c r="C8" t="str">
        <x:v>INPUTS</x:v>
      </x:c>
    </x:row>
    <x:row r="9">
      <x:c r="A9" t="str">
        <x:v>Списания, ₽</x:v>
      </x:c>
      <x:c r="B9" s="44" t="n">
        <x:f>B5*INPUTS!B9</x:f>
        <x:v>100000</x:v>
      </x:c>
      <x:c r="C9" t="str">
        <x:v>Выручка × списания</x:v>
      </x:c>
    </x:row>
    <x:row r="10">
      <x:c r="A10" t="str">
        <x:v>Логистика, ₽</x:v>
      </x:c>
      <x:c r="B10" s="44" t="n">
        <x:f>INPUTS!B10</x:f>
        <x:v>100000</x:v>
      </x:c>
      <x:c r="C10" t="str">
        <x:v>INPUTS</x:v>
      </x:c>
    </x:row>
    <x:row r="11">
      <x:c r="A11" t="str">
        <x:v>Платежи, ₽</x:v>
      </x:c>
      <x:c r="B11" s="44" t="n">
        <x:f>B5*INPUTS!B11</x:f>
        <x:v>48000</x:v>
      </x:c>
      <x:c r="C11" t="str">
        <x:v>Выручка × комиссия</x:v>
      </x:c>
    </x:row>
    <x:row r="12">
      <x:c r="A12" t="str">
        <x:v>Маркетинг, ₽</x:v>
      </x:c>
      <x:c r="B12" s="44" t="n">
        <x:f>INPUTS!B12</x:f>
        <x:v>50000</x:v>
      </x:c>
      <x:c r="C12" t="str">
        <x:v>INPUTS</x:v>
      </x:c>
    </x:row>
    <x:row r="13">
      <x:c r="A13" t="str">
        <x:v>Прочий OPEX, ₽</x:v>
      </x:c>
      <x:c r="B13" s="44" t="n">
        <x:f>INPUTS!B13</x:f>
        <x:v>120000</x:v>
      </x:c>
      <x:c r="C13" t="str">
        <x:v>INPUTS</x:v>
      </x:c>
    </x:row>
    <x:row r="14">
      <x:c r="A14" t="str">
        <x:v>Управление/владелец, ₽</x:v>
      </x:c>
      <x:c r="B14" s="44" t="n">
        <x:f>INPUTS!B14</x:f>
        <x:v>100000</x:v>
      </x:c>
      <x:c r="C14" t="str">
        <x:v>Не исключаем труд владельца</x:v>
      </x:c>
    </x:row>
    <x:row r="15">
      <x:c r="A15" t="str">
        <x:v>Операционный вклад точки, ₽</x:v>
      </x:c>
      <x:c r="B15" s="45" t="n">
        <x:f>B6-SUM(B7:B14)</x:f>
        <x:v>302000</x:v>
      </x:c>
      <x:c r="C15" t="str">
        <x:v>Валовая прибыль минус OPEX</x:v>
      </x:c>
    </x:row>
    <x:row r="16">
      <x:c r="A16" t="str">
        <x:v>Операционная маржа точки, %</x:v>
      </x:c>
      <x:c r="B16" s="48" t="n">
        <x:f>IFERROR(B15/B5,0)</x:f>
        <x:v>0.0755</x:v>
      </x:c>
      <x:c r="C16" t="str">
        <x:v>Вклад / выручка</x:v>
      </x:c>
    </x:row>
    <x:row r="17">
      <x:c r="A17" t="str">
        <x:v>Break-even выручка, ₽/мес</x:v>
      </x:c>
      <x:c r="B17" s="44" t="n">
        <x:f>IFERROR(SUM(B7:B8,B10,B12:B14)/(INPUTS!B6-INPUTS!B9-INPUTS!B11),0)</x:f>
        <x:v>3119533.5276967934</x:v>
      </x:c>
      <x:c r="C17" t="str">
        <x:v>Фикс. расходы / contribution rate</x:v>
      </x:c>
    </x:row>
    <x:row r="18">
      <x:c r="A18" t="str">
        <x:v>CAPEX новой точки, ₽</x:v>
      </x:c>
      <x:c r="B18" s="44" t="n">
        <x:f>INPUTS!B15</x:f>
        <x:v>4500000</x:v>
      </x:c>
      <x:c r="C18" t="str">
        <x:v>INPUTS</x:v>
      </x:c>
    </x:row>
    <x:row r="19">
      <x:c r="A19" t="str">
        <x:v>Простой срок возврата CAPEX, мес</x:v>
      </x:c>
      <x:c r="B19" s="50" t="n">
        <x:f>IF(B15&gt;0,B18/B15,0)</x:f>
        <x:v>14.900662251655628</x:v>
      </x:c>
      <x:c r="C19" t="str">
        <x:v>CAPEX / вклад</x:v>
      </x:c>
    </x:row>
    <x:row r="20">
      <x:c r="A20" t="str">
        <x:v>Целевой вклад для срока возврата, ₽/мес</x:v>
      </x:c>
      <x:c r="B20" s="44" t="n">
        <x:f>B18/INPUTS!B18</x:f>
        <x:v>150000</x:v>
      </x:c>
      <x:c r="C20" t="str">
        <x:v>CAPEX / целевой срок</x:v>
      </x:c>
    </x:row>
    <x:row r="21">
      <x:c r="A21" t="str">
        <x:v>Запас к целевому вкладу, ₽/мес</x:v>
      </x:c>
      <x:c r="B21" s="45" t="n">
        <x:f>B15-B20</x:f>
        <x:v>152000</x:v>
      </x:c>
      <x:c r="C21" t="str">
        <x:v>Вклад минус требуемый</x:v>
      </x:c>
    </x:row>
    <x:row r="22">
      <x:c r="B22" s="45" t="n">
        <x:f>B16-B21</x:f>
        <x:v>-151999.9245</x:v>
      </x:c>
    </x:row>
  </x:sheetData>
  <x:mergeCells>
    <x:mergeCell ref="A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16" hidden="0" customWidth="1"/>
    <x:col min="4" max="4" width="14" hidden="0" customWidth="1"/>
    <x:col min="5" max="5" width="23" hidden="0" customWidth="1"/>
    <x:col min="6" max="6" width="23" hidden="0" customWidth="1"/>
    <x:col min="7" max="7" width="14" hidden="0" customWidth="1"/>
    <x:col min="8" max="8" width="22" hidden="0" customWidth="1"/>
  </x:cols>
  <x:sheetData>
    <x:row r="1" ht="28" customHeight="1">
      <x:c r="A1" s="4" t="str">
        <x:v>Сценарии экономики точки</x:v>
      </x:c>
      <x:c r="B1" s="4"/>
      <x:c r="C1" s="4"/>
      <x:c r="D1" s="4"/>
      <x:c r="E1" s="4"/>
      <x:c r="F1" s="4"/>
      <x:c r="G1" s="4"/>
      <x:c r="H1" s="4"/>
    </x:row>
    <x:row r="4">
      <x:c r="A4" s="16" t="str">
        <x:v>Сценарий</x:v>
      </x:c>
      <x:c r="B4" s="16" t="str">
        <x:v>Выручка, ₽/мес</x:v>
      </x:c>
      <x:c r="C4" s="16" t="str">
        <x:v>Валовая маржа</x:v>
      </x:c>
      <x:c r="D4" s="16" t="str">
        <x:v>Списания</x:v>
      </x:c>
      <x:c r="E4" s="16" t="str">
        <x:v>Фиксированный OPEX, ₽</x:v>
      </x:c>
      <x:c r="F4" s="16" t="str">
        <x:v>Операционный вклад, ₽</x:v>
      </x:c>
      <x:c r="G4" s="16" t="str">
        <x:v>Маржа</x:v>
      </x:c>
      <x:c r="H4" s="16" t="str">
        <x:v>Срок возврата CAPEX, мес</x:v>
      </x:c>
    </x:row>
    <x:row r="5">
      <x:c r="A5" t="str">
        <x:v>WEAK</x:v>
      </x:c>
      <x:c r="B5" s="44" t="n">
        <x:f>INPUTS!B5*INPUTS!B26</x:f>
        <x:v>3200000</x:v>
      </x:c>
      <x:c r="C5" s="52" t="n">
        <x:f>INPUTS!B27</x:f>
        <x:v>0.34</x:v>
      </x:c>
      <x:c r="D5" s="52" t="n">
        <x:f>INPUTS!B28</x:f>
        <x:v>0.04</x:v>
      </x:c>
      <x:c r="E5" s="44" t="n">
        <x:f>SUM(INPUTS!B7:B8,INPUTS!B10,INPUTS!B12:B14)</x:f>
        <x:v>1070000</x:v>
      </x:c>
      <x:c r="F5" s="44" t="n">
        <x:f>B5*C5-B5*D5-B5*INPUTS!B11-E5</x:f>
        <x:v>-148400</x:v>
      </x:c>
      <x:c r="G5" s="52" t="n">
        <x:f>IFERROR(F5/B5,0)</x:f>
        <x:v>-0.046375</x:v>
      </x:c>
      <x:c r="H5" s="54" t="n">
        <x:f>IF(F5&gt;0,INPUTS!B15/F5,0)</x:f>
        <x:v>0</x:v>
      </x:c>
    </x:row>
    <x:row r="6">
      <x:c r="A6" t="str">
        <x:v>BASE</x:v>
      </x:c>
      <x:c r="B6" s="44" t="n">
        <x:f>INPUTS!B5</x:f>
        <x:v>4000000</x:v>
      </x:c>
      <x:c r="C6" s="52" t="n">
        <x:f>INPUTS!B6</x:f>
        <x:v>0.38</x:v>
      </x:c>
      <x:c r="D6" s="52" t="n">
        <x:f>INPUTS!B9</x:f>
        <x:v>0.025</x:v>
      </x:c>
      <x:c r="E6" s="44" t="n">
        <x:f>SUM(INPUTS!B7:B8,INPUTS!B10,INPUTS!B12:B14)</x:f>
        <x:v>1070000</x:v>
      </x:c>
      <x:c r="F6" s="44" t="n">
        <x:f>B6*C6-B6*D6-B6*INPUTS!B11-E6</x:f>
        <x:v>302000</x:v>
      </x:c>
      <x:c r="G6" s="52" t="n">
        <x:f>IFERROR(F6/B6,0)</x:f>
        <x:v>0.0755</x:v>
      </x:c>
      <x:c r="H6" s="54" t="n">
        <x:f>IF(F6&gt;0,INPUTS!B15/F6,0)</x:f>
        <x:v>14.900662251655628</x:v>
      </x:c>
    </x:row>
    <x:row r="7">
      <x:c r="A7" t="str">
        <x:v>STRONG</x:v>
      </x:c>
      <x:c r="B7" s="44" t="n">
        <x:f>INPUTS!B5*INPUTS!B29</x:f>
        <x:v>4700000</x:v>
      </x:c>
      <x:c r="C7" s="52" t="n">
        <x:f>INPUTS!B30</x:f>
        <x:v>0.4</x:v>
      </x:c>
      <x:c r="D7" s="52" t="n">
        <x:f>INPUTS!B31</x:f>
        <x:v>0.02</x:v>
      </x:c>
      <x:c r="E7" s="44" t="n">
        <x:f>SUM(INPUTS!B7:B8,INPUTS!B10,INPUTS!B12:B14)</x:f>
        <x:v>1070000</x:v>
      </x:c>
      <x:c r="F7" s="44" t="n">
        <x:f>B7*C7-B7*D7-B7*INPUTS!B11-E7</x:f>
        <x:v>659600</x:v>
      </x:c>
      <x:c r="G7" s="52" t="n">
        <x:f>IFERROR(F7/B7,0)</x:f>
        <x:v>0.1403404255319149</x:v>
      </x:c>
      <x:c r="H7" s="54" t="n">
        <x:f>IF(F7&gt;0,INPUTS!B15/F7,0)</x:f>
        <x:v>6.822316555488174</x:v>
      </x:c>
    </x:row>
    <x:row r="8">
      <x:c r="A8" t="str">
        <x:v>STRESS</x:v>
      </x:c>
      <x:c r="B8" s="44" t="n">
        <x:f>INPUTS!B5*INPUTS!B32</x:f>
        <x:v>2800000</x:v>
      </x:c>
      <x:c r="C8" s="52" t="n">
        <x:f>INPUTS!B33</x:f>
        <x:v>0.32</x:v>
      </x:c>
      <x:c r="D8" s="52" t="n">
        <x:f>INPUTS!B34</x:f>
        <x:v>0.05</x:v>
      </x:c>
      <x:c r="E8" s="44" t="n">
        <x:f>SUM(INPUTS!B7:B8,INPUTS!B10,INPUTS!B12:B14)</x:f>
        <x:v>1070000</x:v>
      </x:c>
      <x:c r="F8" s="44" t="n">
        <x:f>B8*C8-B8*D8-B8*INPUTS!B11-E8</x:f>
        <x:v>-347600</x:v>
      </x:c>
      <x:c r="G8" s="52" t="n">
        <x:f>IFERROR(F8/B8,0)</x:f>
        <x:v>-0.12414285714285714</x:v>
      </x:c>
      <x:c r="H8" s="54" t="n">
        <x:f>IF(F8&gt;0,INPUTS!B15/F8,0)</x:f>
        <x:v>0</x:v>
      </x:c>
    </x:row>
  </x:sheetData>
  <x:mergeCells>
    <x:mergeCell ref="A1:H1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</x:cols>
  <x:sheetData>
    <x:row r="1" ht="28" customHeight="1">
      <x:c r="A1" s="4" t="str">
        <x:v>P&amp;L новой точки — 12 месяцев</x:v>
      </x:c>
      <x:c r="B1" s="4"/>
      <x:c r="C1" s="4"/>
      <x:c r="D1" s="4"/>
      <x:c r="E1" s="4"/>
      <x:c r="F1" s="4"/>
      <x:c r="G1" s="4"/>
      <x:c r="H1" s="4"/>
    </x:row>
    <x:row r="2" ht="34" customHeight="1">
      <x:c r="A2" s="10" t="str">
        <x:v>Разгон новой точки моделируется как доля зрелой BASE-выручки.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Показатель</x:v>
      </x:c>
      <x:c r="B4" s="16" t="str">
        <x:v>М1</x:v>
      </x:c>
      <x:c r="C4" s="16" t="str">
        <x:v>М2</x:v>
      </x:c>
      <x:c r="D4" s="16" t="str">
        <x:v>М3</x:v>
      </x:c>
      <x:c r="E4" s="16" t="str">
        <x:v>М4</x:v>
      </x:c>
      <x:c r="F4" s="16" t="str">
        <x:v>М5</x:v>
      </x:c>
      <x:c r="G4" s="16" t="str">
        <x:v>М6</x:v>
      </x:c>
      <x:c r="H4" s="16" t="str">
        <x:v>М7</x:v>
      </x:c>
      <x:c r="I4" s="16" t="str">
        <x:v>М8</x:v>
      </x:c>
      <x:c r="J4" s="16" t="str">
        <x:v>М9</x:v>
      </x:c>
      <x:c r="K4" s="16" t="str">
        <x:v>М10</x:v>
      </x:c>
      <x:c r="L4" s="16" t="str">
        <x:v>М11</x:v>
      </x:c>
      <x:c r="M4" s="16" t="str">
        <x:v>М12</x:v>
      </x:c>
    </x:row>
    <x:row r="5">
      <x:c r="A5" t="str">
        <x:v>Коэффициент разгона</x:v>
      </x:c>
      <x:c r="B5" s="30" t="n">
        <x:v>0.55</x:v>
      </x:c>
      <x:c r="C5" s="30" t="n">
        <x:v>0.65</x:v>
      </x:c>
      <x:c r="D5" s="30" t="n">
        <x:v>0.75</x:v>
      </x:c>
      <x:c r="E5" s="30" t="n">
        <x:v>0.83</x:v>
      </x:c>
      <x:c r="F5" s="30" t="n">
        <x:v>0.9</x:v>
      </x:c>
      <x:c r="G5" s="30" t="n">
        <x:v>0.95</x:v>
      </x:c>
      <x:c r="H5" s="30" t="n">
        <x:v>1</x:v>
      </x:c>
      <x:c r="I5" s="30" t="n">
        <x:v>1</x:v>
      </x:c>
      <x:c r="J5" s="30" t="n">
        <x:v>1</x:v>
      </x:c>
      <x:c r="K5" s="30" t="n">
        <x:v>1</x:v>
      </x:c>
      <x:c r="L5" s="30" t="n">
        <x:v>1</x:v>
      </x:c>
      <x:c r="M5" s="30" t="n">
        <x:v>1</x:v>
      </x:c>
    </x:row>
    <x:row r="6">
      <x:c r="A6" t="str">
        <x:v>Выручка</x:v>
      </x:c>
      <x:c r="B6" s="56" t="n">
        <x:f>B5*INPUTS!B5</x:f>
        <x:v>2200000</x:v>
      </x:c>
      <x:c r="C6" s="56" t="n">
        <x:f>C5*INPUTS!B5</x:f>
        <x:v>2600000</x:v>
      </x:c>
      <x:c r="D6" s="56" t="n">
        <x:f>D5*INPUTS!B5</x:f>
        <x:v>3000000</x:v>
      </x:c>
      <x:c r="E6" s="56" t="n">
        <x:f>E5*INPUTS!B5</x:f>
        <x:v>3320000</x:v>
      </x:c>
      <x:c r="F6" s="56" t="n">
        <x:f>F5*INPUTS!B5</x:f>
        <x:v>3600000</x:v>
      </x:c>
      <x:c r="G6" s="56" t="n">
        <x:f>G5*INPUTS!B5</x:f>
        <x:v>3800000</x:v>
      </x:c>
      <x:c r="H6" s="56" t="n">
        <x:f>H5*INPUTS!B5</x:f>
        <x:v>4000000</x:v>
      </x:c>
      <x:c r="I6" s="56" t="n">
        <x:f>I5*INPUTS!B5</x:f>
        <x:v>4000000</x:v>
      </x:c>
      <x:c r="J6" s="56" t="n">
        <x:f>J5*INPUTS!B5</x:f>
        <x:v>4000000</x:v>
      </x:c>
      <x:c r="K6" s="56" t="n">
        <x:f>K5*INPUTS!B5</x:f>
        <x:v>4000000</x:v>
      </x:c>
      <x:c r="L6" s="56" t="n">
        <x:f>L5*INPUTS!B5</x:f>
        <x:v>4000000</x:v>
      </x:c>
      <x:c r="M6" s="56" t="n">
        <x:f>M5*INPUTS!B5</x:f>
        <x:v>4000000</x:v>
      </x:c>
    </x:row>
    <x:row r="7">
      <x:c r="A7" t="str">
        <x:v>Валовая прибыль</x:v>
      </x:c>
      <x:c r="B7" s="56" t="n">
        <x:f>B6*INPUTS!B6</x:f>
        <x:v>836000</x:v>
      </x:c>
      <x:c r="C7" s="56" t="n">
        <x:f>C6*INPUTS!B6</x:f>
        <x:v>988000</x:v>
      </x:c>
      <x:c r="D7" s="56" t="n">
        <x:f>D6*INPUTS!B6</x:f>
        <x:v>1140000</x:v>
      </x:c>
      <x:c r="E7" s="56" t="n">
        <x:f>E6*INPUTS!B6</x:f>
        <x:v>1261600</x:v>
      </x:c>
      <x:c r="F7" s="56" t="n">
        <x:f>F6*INPUTS!B6</x:f>
        <x:v>1368000</x:v>
      </x:c>
      <x:c r="G7" s="56" t="n">
        <x:f>G6*INPUTS!B6</x:f>
        <x:v>1444000</x:v>
      </x:c>
      <x:c r="H7" s="56" t="n">
        <x:f>H6*INPUTS!B6</x:f>
        <x:v>1520000</x:v>
      </x:c>
      <x:c r="I7" s="56" t="n">
        <x:f>I6*INPUTS!B6</x:f>
        <x:v>1520000</x:v>
      </x:c>
      <x:c r="J7" s="56" t="n">
        <x:f>J6*INPUTS!B6</x:f>
        <x:v>1520000</x:v>
      </x:c>
      <x:c r="K7" s="56" t="n">
        <x:f>K6*INPUTS!B6</x:f>
        <x:v>1520000</x:v>
      </x:c>
      <x:c r="L7" s="56" t="n">
        <x:f>L6*INPUTS!B6</x:f>
        <x:v>1520000</x:v>
      </x:c>
      <x:c r="M7" s="56" t="n">
        <x:f>M6*INPUTS!B6</x:f>
        <x:v>1520000</x:v>
      </x:c>
    </x:row>
    <x:row r="8">
      <x:c r="A8" t="str">
        <x:v>Списания</x:v>
      </x:c>
      <x:c r="B8" s="56" t="n">
        <x:f>B6*INPUTS!B9</x:f>
        <x:v>55000</x:v>
      </x:c>
      <x:c r="C8" s="56" t="n">
        <x:f>C6*INPUTS!B9</x:f>
        <x:v>65000</x:v>
      </x:c>
      <x:c r="D8" s="56" t="n">
        <x:f>D6*INPUTS!B9</x:f>
        <x:v>75000</x:v>
      </x:c>
      <x:c r="E8" s="56" t="n">
        <x:f>E6*INPUTS!B9</x:f>
        <x:v>83000</x:v>
      </x:c>
      <x:c r="F8" s="56" t="n">
        <x:f>F6*INPUTS!B9</x:f>
        <x:v>90000</x:v>
      </x:c>
      <x:c r="G8" s="56" t="n">
        <x:f>G6*INPUTS!B9</x:f>
        <x:v>95000</x:v>
      </x:c>
      <x:c r="H8" s="56" t="n">
        <x:f>H6*INPUTS!B9</x:f>
        <x:v>100000</x:v>
      </x:c>
      <x:c r="I8" s="56" t="n">
        <x:f>I6*INPUTS!B9</x:f>
        <x:v>100000</x:v>
      </x:c>
      <x:c r="J8" s="56" t="n">
        <x:f>J6*INPUTS!B9</x:f>
        <x:v>100000</x:v>
      </x:c>
      <x:c r="K8" s="56" t="n">
        <x:f>K6*INPUTS!B9</x:f>
        <x:v>100000</x:v>
      </x:c>
      <x:c r="L8" s="56" t="n">
        <x:f>L6*INPUTS!B9</x:f>
        <x:v>100000</x:v>
      </x:c>
      <x:c r="M8" s="56" t="n">
        <x:f>M6*INPUTS!B9</x:f>
        <x:v>100000</x:v>
      </x:c>
    </x:row>
    <x:row r="9">
      <x:c r="A9" t="str">
        <x:v>Платежи</x:v>
      </x:c>
      <x:c r="B9" s="56" t="n">
        <x:f>B6*INPUTS!B11</x:f>
        <x:v>26400</x:v>
      </x:c>
      <x:c r="C9" s="56" t="n">
        <x:f>C6*INPUTS!B11</x:f>
        <x:v>31200</x:v>
      </x:c>
      <x:c r="D9" s="56" t="n">
        <x:f>D6*INPUTS!B11</x:f>
        <x:v>36000</x:v>
      </x:c>
      <x:c r="E9" s="56" t="n">
        <x:f>E6*INPUTS!B11</x:f>
        <x:v>39840</x:v>
      </x:c>
      <x:c r="F9" s="56" t="n">
        <x:f>F6*INPUTS!B11</x:f>
        <x:v>43200</x:v>
      </x:c>
      <x:c r="G9" s="56" t="n">
        <x:f>G6*INPUTS!B11</x:f>
        <x:v>45600</x:v>
      </x:c>
      <x:c r="H9" s="56" t="n">
        <x:f>H6*INPUTS!B11</x:f>
        <x:v>48000</x:v>
      </x:c>
      <x:c r="I9" s="56" t="n">
        <x:f>I6*INPUTS!B11</x:f>
        <x:v>48000</x:v>
      </x:c>
      <x:c r="J9" s="56" t="n">
        <x:f>J6*INPUTS!B11</x:f>
        <x:v>48000</x:v>
      </x:c>
      <x:c r="K9" s="56" t="n">
        <x:f>K6*INPUTS!B11</x:f>
        <x:v>48000</x:v>
      </x:c>
      <x:c r="L9" s="56" t="n">
        <x:f>L6*INPUTS!B11</x:f>
        <x:v>48000</x:v>
      </x:c>
      <x:c r="M9" s="56" t="n">
        <x:f>M6*INPUTS!B11</x:f>
        <x:v>48000</x:v>
      </x:c>
    </x:row>
    <x:row r="10">
      <x:c r="A10" t="str">
        <x:v>ФОТ</x:v>
      </x:c>
      <x:c r="B10" s="56" t="n">
        <x:f>INPUTS!B7</x:f>
        <x:v>450000</x:v>
      </x:c>
      <x:c r="C10" s="56" t="n">
        <x:f>INPUTS!B7</x:f>
        <x:v>450000</x:v>
      </x:c>
      <x:c r="D10" s="56" t="n">
        <x:f>INPUTS!B7</x:f>
        <x:v>450000</x:v>
      </x:c>
      <x:c r="E10" s="56" t="n">
        <x:f>INPUTS!B7</x:f>
        <x:v>450000</x:v>
      </x:c>
      <x:c r="F10" s="56" t="n">
        <x:f>INPUTS!B7</x:f>
        <x:v>450000</x:v>
      </x:c>
      <x:c r="G10" s="56" t="n">
        <x:f>INPUTS!B7</x:f>
        <x:v>450000</x:v>
      </x:c>
      <x:c r="H10" s="56" t="n">
        <x:f>INPUTS!B7</x:f>
        <x:v>450000</x:v>
      </x:c>
      <x:c r="I10" s="56" t="n">
        <x:f>INPUTS!B7</x:f>
        <x:v>450000</x:v>
      </x:c>
      <x:c r="J10" s="56" t="n">
        <x:f>INPUTS!B7</x:f>
        <x:v>450000</x:v>
      </x:c>
      <x:c r="K10" s="56" t="n">
        <x:f>INPUTS!B7</x:f>
        <x:v>450000</x:v>
      </x:c>
      <x:c r="L10" s="56" t="n">
        <x:f>INPUTS!B7</x:f>
        <x:v>450000</x:v>
      </x:c>
      <x:c r="M10" s="56" t="n">
        <x:f>INPUTS!B7</x:f>
        <x:v>450000</x:v>
      </x:c>
    </x:row>
    <x:row r="11">
      <x:c r="A11" t="str">
        <x:v>Аренда</x:v>
      </x:c>
      <x:c r="B11" s="56" t="n">
        <x:f>INPUTS!B8</x:f>
        <x:v>250000</x:v>
      </x:c>
      <x:c r="C11" s="56" t="n">
        <x:f>INPUTS!B8</x:f>
        <x:v>250000</x:v>
      </x:c>
      <x:c r="D11" s="56" t="n">
        <x:f>INPUTS!B8</x:f>
        <x:v>250000</x:v>
      </x:c>
      <x:c r="E11" s="56" t="n">
        <x:f>INPUTS!B8</x:f>
        <x:v>250000</x:v>
      </x:c>
      <x:c r="F11" s="56" t="n">
        <x:f>INPUTS!B8</x:f>
        <x:v>250000</x:v>
      </x:c>
      <x:c r="G11" s="56" t="n">
        <x:f>INPUTS!B8</x:f>
        <x:v>250000</x:v>
      </x:c>
      <x:c r="H11" s="56" t="n">
        <x:f>INPUTS!B8</x:f>
        <x:v>250000</x:v>
      </x:c>
      <x:c r="I11" s="56" t="n">
        <x:f>INPUTS!B8</x:f>
        <x:v>250000</x:v>
      </x:c>
      <x:c r="J11" s="56" t="n">
        <x:f>INPUTS!B8</x:f>
        <x:v>250000</x:v>
      </x:c>
      <x:c r="K11" s="56" t="n">
        <x:f>INPUTS!B8</x:f>
        <x:v>250000</x:v>
      </x:c>
      <x:c r="L11" s="56" t="n">
        <x:f>INPUTS!B8</x:f>
        <x:v>250000</x:v>
      </x:c>
      <x:c r="M11" s="56" t="n">
        <x:f>INPUTS!B8</x:f>
        <x:v>250000</x:v>
      </x:c>
    </x:row>
    <x:row r="12">
      <x:c r="A12" t="str">
        <x:v>Логистика</x:v>
      </x:c>
      <x:c r="B12" s="56" t="n">
        <x:f>INPUTS!B10</x:f>
        <x:v>100000</x:v>
      </x:c>
      <x:c r="C12" s="56" t="n">
        <x:f>INPUTS!B10</x:f>
        <x:v>100000</x:v>
      </x:c>
      <x:c r="D12" s="56" t="n">
        <x:f>INPUTS!B10</x:f>
        <x:v>100000</x:v>
      </x:c>
      <x:c r="E12" s="56" t="n">
        <x:f>INPUTS!B10</x:f>
        <x:v>100000</x:v>
      </x:c>
      <x:c r="F12" s="56" t="n">
        <x:f>INPUTS!B10</x:f>
        <x:v>100000</x:v>
      </x:c>
      <x:c r="G12" s="56" t="n">
        <x:f>INPUTS!B10</x:f>
        <x:v>100000</x:v>
      </x:c>
      <x:c r="H12" s="56" t="n">
        <x:f>INPUTS!B10</x:f>
        <x:v>100000</x:v>
      </x:c>
      <x:c r="I12" s="56" t="n">
        <x:f>INPUTS!B10</x:f>
        <x:v>100000</x:v>
      </x:c>
      <x:c r="J12" s="56" t="n">
        <x:f>INPUTS!B10</x:f>
        <x:v>100000</x:v>
      </x:c>
      <x:c r="K12" s="56" t="n">
        <x:f>INPUTS!B10</x:f>
        <x:v>100000</x:v>
      </x:c>
      <x:c r="L12" s="56" t="n">
        <x:f>INPUTS!B10</x:f>
        <x:v>100000</x:v>
      </x:c>
      <x:c r="M12" s="56" t="n">
        <x:f>INPUTS!B10</x:f>
        <x:v>100000</x:v>
      </x:c>
    </x:row>
    <x:row r="13">
      <x:c r="A13" t="str">
        <x:v>Маркетинг</x:v>
      </x:c>
      <x:c r="B13" s="56" t="n">
        <x:f>INPUTS!B12</x:f>
        <x:v>50000</x:v>
      </x:c>
      <x:c r="C13" s="56" t="n">
        <x:f>INPUTS!B12</x:f>
        <x:v>50000</x:v>
      </x:c>
      <x:c r="D13" s="56" t="n">
        <x:f>INPUTS!B12</x:f>
        <x:v>50000</x:v>
      </x:c>
      <x:c r="E13" s="56" t="n">
        <x:f>INPUTS!B12</x:f>
        <x:v>50000</x:v>
      </x:c>
      <x:c r="F13" s="56" t="n">
        <x:f>INPUTS!B12</x:f>
        <x:v>50000</x:v>
      </x:c>
      <x:c r="G13" s="56" t="n">
        <x:f>INPUTS!B12</x:f>
        <x:v>50000</x:v>
      </x:c>
      <x:c r="H13" s="56" t="n">
        <x:f>INPUTS!B12</x:f>
        <x:v>50000</x:v>
      </x:c>
      <x:c r="I13" s="56" t="n">
        <x:f>INPUTS!B12</x:f>
        <x:v>50000</x:v>
      </x:c>
      <x:c r="J13" s="56" t="n">
        <x:f>INPUTS!B12</x:f>
        <x:v>50000</x:v>
      </x:c>
      <x:c r="K13" s="56" t="n">
        <x:f>INPUTS!B12</x:f>
        <x:v>50000</x:v>
      </x:c>
      <x:c r="L13" s="56" t="n">
        <x:f>INPUTS!B12</x:f>
        <x:v>50000</x:v>
      </x:c>
      <x:c r="M13" s="56" t="n">
        <x:f>INPUTS!B12</x:f>
        <x:v>50000</x:v>
      </x:c>
    </x:row>
    <x:row r="14">
      <x:c r="A14" t="str">
        <x:v>Прочий OPEX</x:v>
      </x:c>
      <x:c r="B14" s="56" t="n">
        <x:f>INPUTS!B13</x:f>
        <x:v>120000</x:v>
      </x:c>
      <x:c r="C14" s="56" t="n">
        <x:f>INPUTS!B13</x:f>
        <x:v>120000</x:v>
      </x:c>
      <x:c r="D14" s="56" t="n">
        <x:f>INPUTS!B13</x:f>
        <x:v>120000</x:v>
      </x:c>
      <x:c r="E14" s="56" t="n">
        <x:f>INPUTS!B13</x:f>
        <x:v>120000</x:v>
      </x:c>
      <x:c r="F14" s="56" t="n">
        <x:f>INPUTS!B13</x:f>
        <x:v>120000</x:v>
      </x:c>
      <x:c r="G14" s="56" t="n">
        <x:f>INPUTS!B13</x:f>
        <x:v>120000</x:v>
      </x:c>
      <x:c r="H14" s="56" t="n">
        <x:f>INPUTS!B13</x:f>
        <x:v>120000</x:v>
      </x:c>
      <x:c r="I14" s="56" t="n">
        <x:f>INPUTS!B13</x:f>
        <x:v>120000</x:v>
      </x:c>
      <x:c r="J14" s="56" t="n">
        <x:f>INPUTS!B13</x:f>
        <x:v>120000</x:v>
      </x:c>
      <x:c r="K14" s="56" t="n">
        <x:f>INPUTS!B13</x:f>
        <x:v>120000</x:v>
      </x:c>
      <x:c r="L14" s="56" t="n">
        <x:f>INPUTS!B13</x:f>
        <x:v>120000</x:v>
      </x:c>
      <x:c r="M14" s="56" t="n">
        <x:f>INPUTS!B13</x:f>
        <x:v>120000</x:v>
      </x:c>
    </x:row>
    <x:row r="15">
      <x:c r="A15" t="str">
        <x:v>Управление/владелец</x:v>
      </x:c>
      <x:c r="B15" s="56" t="n">
        <x:f>INPUTS!B14</x:f>
        <x:v>100000</x:v>
      </x:c>
      <x:c r="C15" s="56" t="n">
        <x:f>INPUTS!B14</x:f>
        <x:v>100000</x:v>
      </x:c>
      <x:c r="D15" s="56" t="n">
        <x:f>INPUTS!B14</x:f>
        <x:v>100000</x:v>
      </x:c>
      <x:c r="E15" s="56" t="n">
        <x:f>INPUTS!B14</x:f>
        <x:v>100000</x:v>
      </x:c>
      <x:c r="F15" s="56" t="n">
        <x:f>INPUTS!B14</x:f>
        <x:v>100000</x:v>
      </x:c>
      <x:c r="G15" s="56" t="n">
        <x:f>INPUTS!B14</x:f>
        <x:v>100000</x:v>
      </x:c>
      <x:c r="H15" s="56" t="n">
        <x:f>INPUTS!B14</x:f>
        <x:v>100000</x:v>
      </x:c>
      <x:c r="I15" s="56" t="n">
        <x:f>INPUTS!B14</x:f>
        <x:v>100000</x:v>
      </x:c>
      <x:c r="J15" s="56" t="n">
        <x:f>INPUTS!B14</x:f>
        <x:v>100000</x:v>
      </x:c>
      <x:c r="K15" s="56" t="n">
        <x:f>INPUTS!B14</x:f>
        <x:v>100000</x:v>
      </x:c>
      <x:c r="L15" s="56" t="n">
        <x:f>INPUTS!B14</x:f>
        <x:v>100000</x:v>
      </x:c>
      <x:c r="M15" s="56" t="n">
        <x:f>INPUTS!B14</x:f>
        <x:v>100000</x:v>
      </x:c>
    </x:row>
    <x:row r="16">
      <x:c r="A16" t="str">
        <x:v>Операционная прибыль</x:v>
      </x:c>
      <x:c r="B16" s="56" t="n">
        <x:f>B7-SUM(B8:B15)</x:f>
        <x:v>-315400</x:v>
      </x:c>
      <x:c r="C16" s="56" t="n">
        <x:f>C7-SUM(C8:C15)</x:f>
        <x:v>-178200</x:v>
      </x:c>
      <x:c r="D16" s="56" t="n">
        <x:f>D7-SUM(D8:D15)</x:f>
        <x:v>-41000</x:v>
      </x:c>
      <x:c r="E16" s="56" t="n">
        <x:f>E7-SUM(E8:E15)</x:f>
        <x:v>68760</x:v>
      </x:c>
      <x:c r="F16" s="56" t="n">
        <x:f>F7-SUM(F8:F15)</x:f>
        <x:v>164800</x:v>
      </x:c>
      <x:c r="G16" s="56" t="n">
        <x:f>G7-SUM(G8:G15)</x:f>
        <x:v>233400</x:v>
      </x:c>
      <x:c r="H16" s="56" t="n">
        <x:f>H7-SUM(H8:H15)</x:f>
        <x:v>302000</x:v>
      </x:c>
      <x:c r="I16" s="56" t="n">
        <x:f>I7-SUM(I8:I15)</x:f>
        <x:v>302000</x:v>
      </x:c>
      <x:c r="J16" s="56" t="n">
        <x:f>J7-SUM(J8:J15)</x:f>
        <x:v>302000</x:v>
      </x:c>
      <x:c r="K16" s="56" t="n">
        <x:f>K7-SUM(K8:K15)</x:f>
        <x:v>302000</x:v>
      </x:c>
      <x:c r="L16" s="56" t="n">
        <x:f>L7-SUM(L8:L15)</x:f>
        <x:v>302000</x:v>
      </x:c>
      <x:c r="M16" s="56" t="n">
        <x:f>M7-SUM(M8:M15)</x:f>
        <x:v>302000</x:v>
      </x:c>
    </x:row>
    <x:row r="17">
      <x:c r="A17" t="str">
        <x:v>Операционная маржа</x:v>
      </x:c>
      <x:c r="B17" s="58" t="n">
        <x:f>IFERROR(B16/B6,0)</x:f>
        <x:v>-0.14336363636363636</x:v>
      </x:c>
      <x:c r="C17" s="58" t="n">
        <x:f>IFERROR(C16/C6,0)</x:f>
        <x:v>-0.06853846153846153</x:v>
      </x:c>
      <x:c r="D17" s="58" t="n">
        <x:f>IFERROR(D16/D6,0)</x:f>
        <x:v>-0.013666666666666667</x:v>
      </x:c>
      <x:c r="E17" s="58" t="n">
        <x:f>IFERROR(E16/E6,0)</x:f>
        <x:v>0.020710843373493975</x:v>
      </x:c>
      <x:c r="F17" s="58" t="n">
        <x:f>IFERROR(F16/F6,0)</x:f>
        <x:v>0.04577777777777778</x:v>
      </x:c>
      <x:c r="G17" s="58" t="n">
        <x:f>IFERROR(G16/G6,0)</x:f>
        <x:v>0.061421052631578946</x:v>
      </x:c>
      <x:c r="H17" s="58" t="n">
        <x:f>IFERROR(H16/H6,0)</x:f>
        <x:v>0.0755</x:v>
      </x:c>
      <x:c r="I17" s="58" t="n">
        <x:f>IFERROR(I16/I6,0)</x:f>
        <x:v>0.0755</x:v>
      </x:c>
      <x:c r="J17" s="58" t="n">
        <x:f>IFERROR(J16/J6,0)</x:f>
        <x:v>0.0755</x:v>
      </x:c>
      <x:c r="K17" s="58" t="n">
        <x:f>IFERROR(K16/K6,0)</x:f>
        <x:v>0.0755</x:v>
      </x:c>
      <x:c r="L17" s="58" t="n">
        <x:f>IFERROR(L16/L6,0)</x:f>
        <x:v>0.0755</x:v>
      </x:c>
      <x:c r="M17" s="58" t="n">
        <x:f>IFERROR(M16/M6,0)</x:f>
        <x:v>0.0755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13" hidden="0" customWidth="1"/>
    <x:col min="11" max="11" width="13" hidden="0" customWidth="1"/>
    <x:col min="12" max="12" width="13" hidden="0" customWidth="1"/>
    <x:col min="13" max="13" width="13" hidden="0" customWidth="1"/>
  </x:cols>
  <x:sheetData>
    <x:row r="1" ht="28" customHeight="1">
      <x:c r="A1" s="4" t="str">
        <x:v>Cash-flow новой точки — 12 месяцев</x:v>
      </x:c>
      <x:c r="B1" s="4"/>
      <x:c r="C1" s="4"/>
      <x:c r="D1" s="4"/>
      <x:c r="E1" s="4"/>
      <x:c r="F1" s="4"/>
      <x:c r="G1" s="4"/>
      <x:c r="H1" s="4"/>
    </x:row>
    <x:row r="4">
      <x:c r="A4" s="16" t="str">
        <x:v>Показатель</x:v>
      </x:c>
      <x:c r="B4" s="16" t="str">
        <x:v>М1</x:v>
      </x:c>
      <x:c r="C4" s="16" t="str">
        <x:v>М2</x:v>
      </x:c>
      <x:c r="D4" s="16" t="str">
        <x:v>М3</x:v>
      </x:c>
      <x:c r="E4" s="16" t="str">
        <x:v>М4</x:v>
      </x:c>
      <x:c r="F4" s="16" t="str">
        <x:v>М5</x:v>
      </x:c>
      <x:c r="G4" s="16" t="str">
        <x:v>М6</x:v>
      </x:c>
      <x:c r="H4" s="16" t="str">
        <x:v>М7</x:v>
      </x:c>
      <x:c r="I4" s="16" t="str">
        <x:v>М8</x:v>
      </x:c>
      <x:c r="J4" s="16" t="str">
        <x:v>М9</x:v>
      </x:c>
      <x:c r="K4" s="16" t="str">
        <x:v>М10</x:v>
      </x:c>
      <x:c r="L4" s="16" t="str">
        <x:v>М11</x:v>
      </x:c>
      <x:c r="M4" s="16" t="str">
        <x:v>М12</x:v>
      </x:c>
    </x:row>
    <x:row r="5">
      <x:c r="A5" t="str">
        <x:v>Финансирование на старте</x:v>
      </x:c>
      <x:c r="B5" s="56" t="n">
        <x:f>INPUTS!B15+INPUTS!B16</x:f>
        <x:v>5500000</x:v>
      </x:c>
      <x:c r="C5" s="56" t="n">
        <x:v>0</x:v>
      </x:c>
      <x:c r="D5" s="56" t="n">
        <x:v>0</x:v>
      </x:c>
      <x:c r="E5" s="56" t="n">
        <x:v>0</x:v>
      </x:c>
      <x:c r="F5" s="56" t="n">
        <x:v>0</x:v>
      </x:c>
      <x:c r="G5" s="56" t="n">
        <x:v>0</x:v>
      </x:c>
      <x:c r="H5" s="56" t="n">
        <x:v>0</x:v>
      </x:c>
      <x:c r="I5" s="56" t="n">
        <x:v>0</x:v>
      </x:c>
      <x:c r="J5" s="56" t="n">
        <x:v>0</x:v>
      </x:c>
      <x:c r="K5" s="56" t="n">
        <x:v>0</x:v>
      </x:c>
      <x:c r="L5" s="56" t="n">
        <x:v>0</x:v>
      </x:c>
      <x:c r="M5" s="56" t="n">
        <x:v>0</x:v>
      </x:c>
    </x:row>
    <x:row r="6">
      <x:c r="A6" t="str">
        <x:v>Операционный cash-flow</x:v>
      </x:c>
      <x:c r="B6" s="56" t="n">
        <x:f>PNL_12M!B16</x:f>
        <x:v>-315400</x:v>
      </x:c>
      <x:c r="C6" s="56" t="n">
        <x:f>PNL_12M!C16</x:f>
        <x:v>-178200</x:v>
      </x:c>
      <x:c r="D6" s="56" t="n">
        <x:f>PNL_12M!D16</x:f>
        <x:v>-41000</x:v>
      </x:c>
      <x:c r="E6" s="56" t="n">
        <x:f>PNL_12M!E16</x:f>
        <x:v>68760</x:v>
      </x:c>
      <x:c r="F6" s="56" t="n">
        <x:f>PNL_12M!F16</x:f>
        <x:v>164800</x:v>
      </x:c>
      <x:c r="G6" s="56" t="n">
        <x:f>PNL_12M!G16</x:f>
        <x:v>233400</x:v>
      </x:c>
      <x:c r="H6" s="56" t="n">
        <x:f>PNL_12M!H16</x:f>
        <x:v>302000</x:v>
      </x:c>
      <x:c r="I6" s="56" t="n">
        <x:f>PNL_12M!I16</x:f>
        <x:v>302000</x:v>
      </x:c>
      <x:c r="J6" s="56" t="n">
        <x:f>PNL_12M!J16</x:f>
        <x:v>302000</x:v>
      </x:c>
      <x:c r="K6" s="56" t="n">
        <x:f>PNL_12M!K16</x:f>
        <x:v>302000</x:v>
      </x:c>
      <x:c r="L6" s="56" t="n">
        <x:f>PNL_12M!L16</x:f>
        <x:v>302000</x:v>
      </x:c>
      <x:c r="M6" s="56" t="n">
        <x:f>PNL_12M!M16</x:f>
        <x:v>302000</x:v>
      </x:c>
    </x:row>
    <x:row r="7">
      <x:c r="A7" t="str">
        <x:v>CAPEX</x:v>
      </x:c>
      <x:c r="B7" s="56" t="n">
        <x:f>-INPUTS!B15</x:f>
        <x:v>-4500000</x:v>
      </x:c>
      <x:c r="C7" s="56" t="n">
        <x:v>0</x:v>
      </x:c>
      <x:c r="D7" s="56" t="n">
        <x:v>0</x:v>
      </x:c>
      <x:c r="E7" s="56" t="n">
        <x:v>0</x:v>
      </x:c>
      <x:c r="F7" s="56" t="n">
        <x:v>0</x:v>
      </x:c>
      <x:c r="G7" s="56" t="n">
        <x:v>0</x:v>
      </x:c>
      <x:c r="H7" s="56" t="n">
        <x:v>0</x:v>
      </x:c>
      <x:c r="I7" s="56" t="n">
        <x:v>0</x:v>
      </x:c>
      <x:c r="J7" s="56" t="n">
        <x:v>0</x:v>
      </x:c>
      <x:c r="K7" s="56" t="n">
        <x:v>0</x:v>
      </x:c>
      <x:c r="L7" s="56" t="n">
        <x:v>0</x:v>
      </x:c>
      <x:c r="M7" s="56" t="n">
        <x:v>0</x:v>
      </x:c>
    </x:row>
    <x:row r="8">
      <x:c r="A8" t="str">
        <x:v>Чистый денежный поток</x:v>
      </x:c>
      <x:c r="B8" s="56" t="n">
        <x:f>SUM(B5:B7)</x:f>
        <x:v>684600</x:v>
      </x:c>
      <x:c r="C8" s="56" t="n">
        <x:f>SUM(C5:C7)</x:f>
        <x:v>-178200</x:v>
      </x:c>
      <x:c r="D8" s="56" t="n">
        <x:f>SUM(D5:D7)</x:f>
        <x:v>-41000</x:v>
      </x:c>
      <x:c r="E8" s="56" t="n">
        <x:f>SUM(E5:E7)</x:f>
        <x:v>68760</x:v>
      </x:c>
      <x:c r="F8" s="56" t="n">
        <x:f>SUM(F5:F7)</x:f>
        <x:v>164800</x:v>
      </x:c>
      <x:c r="G8" s="56" t="n">
        <x:f>SUM(G5:G7)</x:f>
        <x:v>233400</x:v>
      </x:c>
      <x:c r="H8" s="56" t="n">
        <x:f>SUM(H5:H7)</x:f>
        <x:v>302000</x:v>
      </x:c>
      <x:c r="I8" s="56" t="n">
        <x:f>SUM(I5:I7)</x:f>
        <x:v>302000</x:v>
      </x:c>
      <x:c r="J8" s="56" t="n">
        <x:f>SUM(J5:J7)</x:f>
        <x:v>302000</x:v>
      </x:c>
      <x:c r="K8" s="56" t="n">
        <x:f>SUM(K5:K7)</x:f>
        <x:v>302000</x:v>
      </x:c>
      <x:c r="L8" s="56" t="n">
        <x:f>SUM(L5:L7)</x:f>
        <x:v>302000</x:v>
      </x:c>
      <x:c r="M8" s="56" t="n">
        <x:f>SUM(M5:M7)</x:f>
        <x:v>302000</x:v>
      </x:c>
    </x:row>
    <x:row r="9">
      <x:c r="A9" t="str">
        <x:v>Накопленный денежный поток</x:v>
      </x:c>
      <x:c r="B9" s="56" t="n">
        <x:f>SUM(B5:B8)</x:f>
        <x:v>1369200</x:v>
      </x:c>
      <x:c r="C9" s="56" t="n">
        <x:f>B9+C8</x:f>
        <x:v>1191000</x:v>
      </x:c>
      <x:c r="D9" s="56" t="n">
        <x:f>C9+D8</x:f>
        <x:v>1150000</x:v>
      </x:c>
      <x:c r="E9" s="56" t="n">
        <x:f>D9+E8</x:f>
        <x:v>1218760</x:v>
      </x:c>
      <x:c r="F9" s="56" t="n">
        <x:f>E9+F8</x:f>
        <x:v>1383560</x:v>
      </x:c>
      <x:c r="G9" s="56" t="n">
        <x:f>F9+G8</x:f>
        <x:v>1616960</x:v>
      </x:c>
      <x:c r="H9" s="56" t="n">
        <x:f>G9+H8</x:f>
        <x:v>1918960</x:v>
      </x:c>
      <x:c r="I9" s="56" t="n">
        <x:f>H9+I8</x:f>
        <x:v>2220960</x:v>
      </x:c>
      <x:c r="J9" s="56" t="n">
        <x:f>I9+J8</x:f>
        <x:v>2522960</x:v>
      </x:c>
      <x:c r="K9" s="56" t="n">
        <x:f>J9+K8</x:f>
        <x:v>2824960</x:v>
      </x:c>
      <x:c r="L9" s="56" t="n">
        <x:f>K9+L8</x:f>
        <x:v>3126960</x:v>
      </x:c>
      <x:c r="M9" s="56" t="n">
        <x:f>L9+M8</x:f>
        <x:v>3428960</x:v>
      </x:c>
    </x:row>
    <x:row r="10">
      <x:c r="A10" t="str">
        <x:v>Минимальный буфер</x:v>
      </x:c>
      <x:c r="B10" s="56" t="n">
        <x:f>INPUTS!B17</x:f>
        <x:v>500000</x:v>
      </x:c>
      <x:c r="C10" s="56" t="n">
        <x:f>INPUTS!B17</x:f>
        <x:v>500000</x:v>
      </x:c>
      <x:c r="D10" s="56" t="n">
        <x:f>INPUTS!B17</x:f>
        <x:v>500000</x:v>
      </x:c>
      <x:c r="E10" s="56" t="n">
        <x:f>INPUTS!B17</x:f>
        <x:v>500000</x:v>
      </x:c>
      <x:c r="F10" s="56" t="n">
        <x:f>INPUTS!B17</x:f>
        <x:v>500000</x:v>
      </x:c>
      <x:c r="G10" s="56" t="n">
        <x:f>INPUTS!B17</x:f>
        <x:v>500000</x:v>
      </x:c>
      <x:c r="H10" s="56" t="n">
        <x:f>INPUTS!B17</x:f>
        <x:v>500000</x:v>
      </x:c>
      <x:c r="I10" s="56" t="n">
        <x:f>INPUTS!B17</x:f>
        <x:v>500000</x:v>
      </x:c>
      <x:c r="J10" s="56" t="n">
        <x:f>INPUTS!B17</x:f>
        <x:v>500000</x:v>
      </x:c>
      <x:c r="K10" s="56" t="n">
        <x:f>INPUTS!B17</x:f>
        <x:v>500000</x:v>
      </x:c>
      <x:c r="L10" s="56" t="n">
        <x:f>INPUTS!B17</x:f>
        <x:v>500000</x:v>
      </x:c>
      <x:c r="M10" s="56" t="n">
        <x:f>INPUTS!B17</x:f>
        <x:v>500000</x:v>
      </x:c>
    </x:row>
  </x:sheetData>
  <x:mergeCells>
    <x:mergeCell ref="A1:H1"/>
  </x:mergeCells>
  <x:conditionalFormatting sqref="B9:M9">
    <x:cfRule type="expression" dxfId="0" priority="1">
      <x:formula>B9&lt;0</x:formula>
    </x:cfRule>
  </x:conditionalFormatting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8" hidden="0" customWidth="1"/>
    <x:col min="3" max="3" width="16" hidden="0" customWidth="1"/>
    <x:col min="4" max="4" width="30" hidden="0" customWidth="1"/>
  </x:cols>
  <x:sheetData>
    <x:row r="1" ht="28" customHeight="1">
      <x:c r="A1" s="4" t="str">
        <x:v>Физическая и управленческая мощность</x:v>
      </x:c>
      <x:c r="B1" s="4"/>
      <x:c r="C1" s="4"/>
      <x:c r="D1" s="4"/>
      <x:c r="E1" s="4"/>
      <x:c r="F1" s="4"/>
      <x:c r="G1" s="4"/>
      <x:c r="H1" s="4"/>
    </x:row>
    <x:row r="4">
      <x:c r="A4" s="16" t="str">
        <x:v>Метрика</x:v>
      </x:c>
      <x:c r="B4" s="16" t="str">
        <x:v>Значение</x:v>
      </x:c>
      <x:c r="C4" s="16" t="str">
        <x:v>Ед.</x:v>
      </x:c>
      <x:c r="D4" s="16" t="str">
        <x:v>Логика/порог</x:v>
      </x:c>
    </x:row>
    <x:row r="5">
      <x:c r="A5" t="str">
        <x:v>Текущие точки</x:v>
      </x:c>
      <x:c r="B5" s="40" t="n">
        <x:f>INPUTS!B21</x:f>
        <x:v>1</x:v>
      </x:c>
      <x:c r="C5" t="str">
        <x:v>шт</x:v>
      </x:c>
      <x:c r="D5" t="str">
        <x:v>INPUTS</x:v>
      </x:c>
    </x:row>
    <x:row r="6">
      <x:c r="A6" t="str">
        <x:v>Новые точки</x:v>
      </x:c>
      <x:c r="B6" s="40" t="n">
        <x:f>INPUTS!B22</x:f>
        <x:v>1</x:v>
      </x:c>
      <x:c r="C6" t="str">
        <x:v>шт</x:v>
      </x:c>
      <x:c r="D6" t="str">
        <x:v>INPUTS</x:v>
      </x:c>
    </x:row>
    <x:row r="7">
      <x:c r="A7" t="str">
        <x:v>Всего точек после роста</x:v>
      </x:c>
      <x:c r="B7" s="42" t="n">
        <x:f>B5+B6</x:f>
        <x:v>2</x:v>
      </x:c>
      <x:c r="C7" t="str">
        <x:v>шт</x:v>
      </x:c>
      <x:c r="D7" t="str">
        <x:v>Сумма</x:v>
      </x:c>
    </x:row>
    <x:row r="8">
      <x:c r="A8" t="str">
        <x:v>Часы владельца / точку</x:v>
      </x:c>
      <x:c r="B8" s="40" t="n">
        <x:f>INPUTS!B19</x:f>
        <x:v>45</x:v>
      </x:c>
      <x:c r="C8" t="str">
        <x:v>час/мес</x:v>
      </x:c>
      <x:c r="D8" t="str">
        <x:v>INPUTS</x:v>
      </x:c>
    </x:row>
    <x:row r="9">
      <x:c r="A9" t="str">
        <x:v>Часы владельца после роста</x:v>
      </x:c>
      <x:c r="B9" s="42" t="n">
        <x:f>B7*B8</x:f>
        <x:v>90</x:v>
      </x:c>
      <x:c r="C9" t="str">
        <x:v>час/мес</x:v>
      </x:c>
      <x:c r="D9" t="str">
        <x:v>Точки × часы</x:v>
      </x:c>
    </x:row>
    <x:row r="10">
      <x:c r="A10" t="str">
        <x:v>Лимит часов владельца</x:v>
      </x:c>
      <x:c r="B10" s="40" t="n">
        <x:f>INPUTS!B20</x:f>
        <x:v>100</x:v>
      </x:c>
      <x:c r="C10" t="str">
        <x:v>час/мес</x:v>
      </x:c>
      <x:c r="D10" t="str">
        <x:v>INPUTS</x:v>
      </x:c>
    </x:row>
    <x:row r="11">
      <x:c r="A11" t="str">
        <x:v>Загрузка владельца</x:v>
      </x:c>
      <x:c r="B11" s="48" t="n">
        <x:f>IFERROR(B9/B10,0)</x:f>
        <x:v>0.9</x:v>
      </x:c>
      <x:c r="C11" t="str">
        <x:v>%</x:v>
      </x:c>
      <x:c r="D11" t="str">
        <x:v>&lt;=100%</x:v>
      </x:c>
    </x:row>
    <x:row r="12">
      <x:c r="A12" t="str">
        <x:v>Оценка управленческой мощности</x:v>
      </x:c>
      <x:c r="B12" s="48" t="str">
        <x:f>IF(B11&lt;=1,"OK","OVERLOAD")</x:f>
        <x:v>OK</x:v>
      </x:c>
      <x:c r="C12" t="str"/>
      <x:c r="D12" t="str">
        <x:v>OK / OVERLOAD</x:v>
      </x:c>
    </x:row>
    <x:row r="13">
      <x:c r="A13" t="str">
        <x:v>Требуемые смены QC / неделя</x:v>
      </x:c>
      <x:c r="B13" s="30" t="n">
        <x:v>4</x:v>
      </x:c>
      <x:c r="C13" t="str">
        <x:v>смен</x:v>
      </x:c>
      <x:c r="D13" t="str">
        <x:v>ДЕМО</x:v>
      </x:c>
    </x:row>
    <x:row r="14">
      <x:c r="A14" t="str">
        <x:v>Доступные смены QC / неделя</x:v>
      </x:c>
      <x:c r="B14" s="30" t="n">
        <x:v>4</x:v>
      </x:c>
      <x:c r="C14" t="str">
        <x:v>смен</x:v>
      </x:c>
      <x:c r="D14" t="str">
        <x:v>Введите факт</x:v>
      </x:c>
    </x:row>
    <x:row r="15">
      <x:c r="A15" t="str">
        <x:v>Покрытие QC</x:v>
      </x:c>
      <x:c r="B15" s="48" t="n">
        <x:f>IFERROR(B14/B13,0)</x:f>
        <x:v>1</x:v>
      </x:c>
      <x:c r="C15" t="str">
        <x:v>%</x:v>
      </x:c>
      <x:c r="D15" t="str">
        <x:v>&gt;=100%</x:v>
      </x:c>
    </x:row>
  </x:sheetData>
  <x:mergeCells>
    <x:mergeCell ref="A1:H1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15" hidden="0" customWidth="1"/>
    <x:col min="3" max="3" width="16" hidden="0" customWidth="1"/>
    <x:col min="4" max="4" width="18" hidden="0" customWidth="1"/>
    <x:col min="5" max="5" width="15" hidden="0" customWidth="1"/>
    <x:col min="6" max="6" width="14" hidden="0" customWidth="1"/>
  </x:cols>
  <x:sheetData>
    <x:row r="1" ht="28" customHeight="1">
      <x:c r="A1" s="4" t="str">
        <x:v>Зависимость от владельца</x:v>
      </x:c>
      <x:c r="B1" s="4"/>
      <x:c r="C1" s="4"/>
      <x:c r="D1" s="4"/>
      <x:c r="E1" s="4"/>
      <x:c r="F1" s="4"/>
      <x:c r="G1" s="4"/>
      <x:c r="H1" s="4"/>
    </x:row>
    <x:row r="4">
      <x:c r="A4" s="16" t="str">
        <x:v>Процесс</x:v>
      </x:c>
      <x:c r="B4" s="16" t="str">
        <x:v>Критичность 1–3</x:v>
      </x:c>
      <x:c r="C4" s="16" t="str">
        <x:v>Без владельца?</x:v>
      </x:c>
      <x:c r="D4" s="16" t="str">
        <x:v>Документирован?</x:v>
      </x:c>
      <x:c r="E4" s="16" t="str">
        <x:v>Есть замена?</x:v>
      </x:c>
      <x:c r="F4" s="16" t="str">
        <x:v>Риск-балл</x:v>
      </x:c>
    </x:row>
    <x:row r="5">
      <x:c r="A5" t="str">
        <x:v>Закупка</x:v>
      </x:c>
      <x:c r="B5" s="28" t="n">
        <x:v>3</x:v>
      </x:c>
      <x:c r="C5" s="28" t="str">
        <x:v>Нет</x:v>
      </x:c>
      <x:c r="D5" s="28" t="str">
        <x:v>Нет</x:v>
      </x:c>
      <x:c r="E5" s="28" t="str">
        <x:v>Нет</x:v>
      </x:c>
      <x:c r="F5" t="n">
        <x:f>B5*(1+IF(C5="Нет",1,0)+IF(D5="Нет",0.5,0)+IF(E5="Нет",0.5,0))</x:f>
        <x:v>9</x:v>
      </x:c>
    </x:row>
    <x:row r="6">
      <x:c r="A6" t="str">
        <x:v>Цены</x:v>
      </x:c>
      <x:c r="B6" s="28" t="n">
        <x:v>3</x:v>
      </x:c>
      <x:c r="C6" s="28" t="str">
        <x:v>Нет</x:v>
      </x:c>
      <x:c r="D6" s="28" t="str">
        <x:v>Нет</x:v>
      </x:c>
      <x:c r="E6" s="28" t="str">
        <x:v>Нет</x:v>
      </x:c>
      <x:c r="F6" t="n">
        <x:f>B6*(1+IF(C6="Нет",1,0)+IF(D6="Нет",0.5,0)+IF(E6="Нет",0.5,0))</x:f>
        <x:v>9</x:v>
      </x:c>
    </x:row>
    <x:row r="7">
      <x:c r="A7" t="str">
        <x:v>Поставщики</x:v>
      </x:c>
      <x:c r="B7" s="28" t="n">
        <x:v>3</x:v>
      </x:c>
      <x:c r="C7" s="28" t="str">
        <x:v>Нет</x:v>
      </x:c>
      <x:c r="D7" s="28" t="str">
        <x:v>Нет</x:v>
      </x:c>
      <x:c r="E7" s="28" t="str">
        <x:v>Нет</x:v>
      </x:c>
      <x:c r="F7" t="n">
        <x:f>B7*(1+IF(C7="Нет",1,0)+IF(D7="Нет",0.5,0)+IF(E7="Нет",0.5,0))</x:f>
        <x:v>9</x:v>
      </x:c>
    </x:row>
    <x:row r="8">
      <x:c r="A8" t="str">
        <x:v>Контроль качества</x:v>
      </x:c>
      <x:c r="B8" s="28" t="n">
        <x:v>3</x:v>
      </x:c>
      <x:c r="C8" s="28" t="str">
        <x:v>Нет</x:v>
      </x:c>
      <x:c r="D8" s="28" t="str">
        <x:v>Нет</x:v>
      </x:c>
      <x:c r="E8" s="28" t="str">
        <x:v>Нет</x:v>
      </x:c>
      <x:c r="F8" t="n">
        <x:f>B8*(1+IF(C8="Нет",1,0)+IF(D8="Нет",0.5,0)+IF(E8="Нет",0.5,0))</x:f>
        <x:v>9</x:v>
      </x:c>
    </x:row>
    <x:row r="9">
      <x:c r="A9" t="str">
        <x:v>Персонал</x:v>
      </x:c>
      <x:c r="B9" s="28" t="n">
        <x:v>3</x:v>
      </x:c>
      <x:c r="C9" s="28" t="str">
        <x:v>Нет</x:v>
      </x:c>
      <x:c r="D9" s="28" t="str">
        <x:v>Нет</x:v>
      </x:c>
      <x:c r="E9" s="28" t="str">
        <x:v>Нет</x:v>
      </x:c>
      <x:c r="F9" t="n">
        <x:f>B9*(1+IF(C9="Нет",1,0)+IF(D9="Нет",0.5,0)+IF(E9="Нет",0.5,0))</x:f>
        <x:v>9</x:v>
      </x:c>
    </x:row>
    <x:row r="10">
      <x:c r="A10" t="str">
        <x:v>Жалобы клиентов</x:v>
      </x:c>
      <x:c r="B10" s="28" t="n">
        <x:v>3</x:v>
      </x:c>
      <x:c r="C10" s="28" t="str">
        <x:v>Нет</x:v>
      </x:c>
      <x:c r="D10" s="28" t="str">
        <x:v>Нет</x:v>
      </x:c>
      <x:c r="E10" s="28" t="str">
        <x:v>Нет</x:v>
      </x:c>
      <x:c r="F10" t="n">
        <x:f>B10*(1+IF(C10="Нет",1,0)+IF(D10="Нет",0.5,0)+IF(E10="Нет",0.5,0))</x:f>
        <x:v>9</x:v>
      </x:c>
    </x:row>
    <x:row r="11">
      <x:c r="A11" t="str">
        <x:v>Деньги/кассовый план</x:v>
      </x:c>
      <x:c r="B11" s="28" t="n">
        <x:v>3</x:v>
      </x:c>
      <x:c r="C11" s="28" t="str">
        <x:v>Нет</x:v>
      </x:c>
      <x:c r="D11" s="28" t="str">
        <x:v>Нет</x:v>
      </x:c>
      <x:c r="E11" s="28" t="str">
        <x:v>Нет</x:v>
      </x:c>
      <x:c r="F11" t="n">
        <x:f>B11*(1+IF(C11="Нет",1,0)+IF(D11="Нет",0.5,0)+IF(E11="Нет",0.5,0))</x:f>
        <x:v>9</x:v>
      </x:c>
    </x:row>
    <x:row r="12">
      <x:c r="A12" t="str">
        <x:v>Маркетинг</x:v>
      </x:c>
      <x:c r="B12" s="28" t="n">
        <x:v>3</x:v>
      </x:c>
      <x:c r="C12" s="28" t="str">
        <x:v>Нет</x:v>
      </x:c>
      <x:c r="D12" s="28" t="str">
        <x:v>Нет</x:v>
      </x:c>
      <x:c r="E12" s="28" t="str">
        <x:v>Нет</x:v>
      </x:c>
      <x:c r="F12" t="n">
        <x:f>B12*(1+IF(C12="Нет",1,0)+IF(D12="Нет",0.5,0)+IF(E12="Нет",0.5,0))</x:f>
        <x:v>9</x:v>
      </x:c>
    </x:row>
    <x:row r="13">
      <x:c r="A13" t="str">
        <x:v>Открытие точки</x:v>
      </x:c>
      <x:c r="B13" s="28" t="n">
        <x:v>3</x:v>
      </x:c>
      <x:c r="C13" s="28" t="str">
        <x:v>Нет</x:v>
      </x:c>
      <x:c r="D13" s="28" t="str">
        <x:v>Нет</x:v>
      </x:c>
      <x:c r="E13" s="28" t="str">
        <x:v>Нет</x:v>
      </x:c>
      <x:c r="F13" t="n">
        <x:f>B13*(1+IF(C13="Нет",1,0)+IF(D13="Нет",0.5,0)+IF(E13="Нет",0.5,0))</x:f>
        <x:v>9</x:v>
      </x:c>
    </x:row>
    <x:row r="14">
      <x:c r="A14" t="str">
        <x:v>Закрытие точки</x:v>
      </x:c>
      <x:c r="B14" s="28" t="n">
        <x:v>3</x:v>
      </x:c>
      <x:c r="C14" s="28" t="str">
        <x:v>Нет</x:v>
      </x:c>
      <x:c r="D14" s="28" t="str">
        <x:v>Нет</x:v>
      </x:c>
      <x:c r="E14" s="28" t="str">
        <x:v>Нет</x:v>
      </x:c>
      <x:c r="F14" t="n">
        <x:f>B14*(1+IF(C14="Нет",1,0)+IF(D14="Нет",0.5,0)+IF(E14="Нет",0.5,0))</x:f>
        <x:v>9</x:v>
      </x:c>
    </x:row>
    <x:row r="15">
      <x:c r="A15" t="str">
        <x:v>IT/доступы</x:v>
      </x:c>
      <x:c r="B15" s="28" t="n">
        <x:v>3</x:v>
      </x:c>
      <x:c r="C15" s="28" t="str">
        <x:v>Нет</x:v>
      </x:c>
      <x:c r="D15" s="28" t="str">
        <x:v>Нет</x:v>
      </x:c>
      <x:c r="E15" s="28" t="str">
        <x:v>Нет</x:v>
      </x:c>
      <x:c r="F15" t="n">
        <x:f>B15*(1+IF(C15="Нет",1,0)+IF(D15="Нет",0.5,0)+IF(E15="Нет",0.5,0))</x:f>
        <x:v>9</x:v>
      </x:c>
    </x:row>
    <x:row r="16">
      <x:c r="A16" t="str">
        <x:v>Управленческая отчётность</x:v>
      </x:c>
      <x:c r="B16" s="28" t="n">
        <x:v>3</x:v>
      </x:c>
      <x:c r="C16" s="28" t="str">
        <x:v>Нет</x:v>
      </x:c>
      <x:c r="D16" s="28" t="str">
        <x:v>Нет</x:v>
      </x:c>
      <x:c r="E16" s="28" t="str">
        <x:v>Нет</x:v>
      </x:c>
      <x:c r="F16" t="n">
        <x:f>B16*(1+IF(C16="Нет",1,0)+IF(D16="Нет",0.5,0)+IF(E16="Нет",0.5,0))</x:f>
        <x:v>9</x:v>
      </x:c>
    </x:row>
  </x:sheetData>
  <x:mergeCells>
    <x:mergeCell ref="A1:H1"/>
  </x:mergeCells>
  <x:dataValidations count="4">
    <x:dataValidation type="list" sqref="B5:B16">
      <x:formula1>"1,2,3"</x:formula1>
    </x:dataValidation>
    <x:dataValidation type="list" sqref="C5:C16">
      <x:formula1>"Да,Нет"</x:formula1>
    </x:dataValidation>
    <x:dataValidation type="list" sqref="D5:D16">
      <x:formula1>"Да,Нет"</x:formula1>
    </x:dataValidation>
    <x:dataValidation type="list" sqref="E5:E16">
      <x:formula1>"Да,Нет"</x:formula1>
    </x:dataValidation>
  </x:dataValidation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20" hidden="0" customWidth="1"/>
    <x:col min="3" max="3" width="28" hidden="0" customWidth="1"/>
    <x:col min="4" max="4" width="22" hidden="0" customWidth="1"/>
    <x:col min="5" max="5" width="18" hidden="0" customWidth="1"/>
    <x:col min="6" max="6" width="34" hidden="0" customWidth="1"/>
    <x:col min="7" max="7" width="16" hidden="0" customWidth="1"/>
    <x:col min="8" max="8" width="30" hidden="0" customWidth="1"/>
  </x:cols>
  <x:sheetData>
    <x:row r="1" ht="28" customHeight="1">
      <x:c r="A1" s="4" t="str">
        <x:v>Карта процессов и стандартов</x:v>
      </x:c>
      <x:c r="B1" s="4"/>
      <x:c r="C1" s="4"/>
      <x:c r="D1" s="4"/>
      <x:c r="E1" s="4"/>
      <x:c r="F1" s="4"/>
      <x:c r="G1" s="4"/>
      <x:c r="H1" s="4"/>
    </x:row>
    <x:row r="4">
      <x:c r="A4" s="16" t="str">
        <x:v>Процесс</x:v>
      </x:c>
      <x:c r="B4" s="16" t="str">
        <x:v>Владелец процесса</x:v>
      </x:c>
      <x:c r="C4" s="16" t="str">
        <x:v>Стандарт/SOP</x:v>
      </x:c>
      <x:c r="D4" s="16" t="str">
        <x:v>Метрика</x:v>
      </x:c>
      <x:c r="E4" s="16" t="str">
        <x:v>Частота контроля</x:v>
      </x:c>
      <x:c r="F4" s="16" t="str">
        <x:v>Сценарий ошибки</x:v>
      </x:c>
      <x:c r="G4" s="16" t="str">
        <x:v>Статус</x:v>
      </x:c>
      <x:c r="H4" s="16" t="str">
        <x:v>Комментарий</x:v>
      </x:c>
    </x:row>
    <x:row r="5">
      <x:c r="A5" s="20" t="str">
        <x:v>Открытие смены</x:v>
      </x:c>
      <x:c r="B5" s="36" t="str"/>
      <x:c r="C5" s="36" t="str"/>
      <x:c r="D5" s="36" t="str"/>
      <x:c r="E5" s="36" t="str"/>
      <x:c r="F5" s="36" t="str"/>
      <x:c r="G5" s="36" t="str">
        <x:v>Нет стандарта</x:v>
      </x:c>
      <x:c r="H5" s="36" t="str"/>
    </x:row>
    <x:row r="6">
      <x:c r="A6" s="20" t="str">
        <x:v>Приёмка товара</x:v>
      </x:c>
      <x:c r="B6" s="36" t="str"/>
      <x:c r="C6" s="36" t="str"/>
      <x:c r="D6" s="36" t="str"/>
      <x:c r="E6" s="36" t="str"/>
      <x:c r="F6" s="36" t="str"/>
      <x:c r="G6" s="36" t="str">
        <x:v>Нет стандарта</x:v>
      </x:c>
      <x:c r="H6" s="36" t="str"/>
    </x:row>
    <x:row r="7">
      <x:c r="A7" s="20" t="str">
        <x:v>Хранение/сроки</x:v>
      </x:c>
      <x:c r="B7" s="36" t="str"/>
      <x:c r="C7" s="36" t="str"/>
      <x:c r="D7" s="36" t="str"/>
      <x:c r="E7" s="36" t="str"/>
      <x:c r="F7" s="36" t="str"/>
      <x:c r="G7" s="36" t="str">
        <x:v>Нет стандарта</x:v>
      </x:c>
      <x:c r="H7" s="36" t="str"/>
    </x:row>
    <x:row r="8">
      <x:c r="A8" s="20" t="str">
        <x:v>Выкладка/мерчандайзинг</x:v>
      </x:c>
      <x:c r="B8" s="36" t="str"/>
      <x:c r="C8" s="36" t="str"/>
      <x:c r="D8" s="36" t="str"/>
      <x:c r="E8" s="36" t="str"/>
      <x:c r="F8" s="36" t="str"/>
      <x:c r="G8" s="36" t="str">
        <x:v>Нет стандарта</x:v>
      </x:c>
      <x:c r="H8" s="36" t="str"/>
    </x:row>
    <x:row r="9">
      <x:c r="A9" s="20" t="str">
        <x:v>Продажа/сервис</x:v>
      </x:c>
      <x:c r="B9" s="36" t="str"/>
      <x:c r="C9" s="36" t="str"/>
      <x:c r="D9" s="36" t="str"/>
      <x:c r="E9" s="36" t="str"/>
      <x:c r="F9" s="36" t="str"/>
      <x:c r="G9" s="36" t="str">
        <x:v>Нет стандарта</x:v>
      </x:c>
      <x:c r="H9" s="36" t="str"/>
    </x:row>
    <x:row r="10">
      <x:c r="A10" s="20" t="str">
        <x:v>Возврат/жалоба</x:v>
      </x:c>
      <x:c r="B10" s="36" t="str"/>
      <x:c r="C10" s="36" t="str"/>
      <x:c r="D10" s="36" t="str"/>
      <x:c r="E10" s="36" t="str"/>
      <x:c r="F10" s="36" t="str"/>
      <x:c r="G10" s="36" t="str">
        <x:v>Нет стандарта</x:v>
      </x:c>
      <x:c r="H10" s="36" t="str"/>
    </x:row>
    <x:row r="11">
      <x:c r="A11" s="20" t="str">
        <x:v>Инвентаризация</x:v>
      </x:c>
      <x:c r="B11" s="36" t="str"/>
      <x:c r="C11" s="36" t="str"/>
      <x:c r="D11" s="36" t="str"/>
      <x:c r="E11" s="36" t="str"/>
      <x:c r="F11" s="36" t="str"/>
      <x:c r="G11" s="36" t="str">
        <x:v>Нет стандарта</x:v>
      </x:c>
      <x:c r="H11" s="36" t="str"/>
    </x:row>
    <x:row r="12">
      <x:c r="A12" s="20" t="str">
        <x:v>Заказ поставщику</x:v>
      </x:c>
      <x:c r="B12" s="36" t="str"/>
      <x:c r="C12" s="36" t="str"/>
      <x:c r="D12" s="36" t="str"/>
      <x:c r="E12" s="36" t="str"/>
      <x:c r="F12" s="36" t="str"/>
      <x:c r="G12" s="36" t="str">
        <x:v>Нет стандарта</x:v>
      </x:c>
      <x:c r="H12" s="36" t="str"/>
    </x:row>
    <x:row r="13">
      <x:c r="A13" s="20" t="str">
        <x:v>Контроль списаний</x:v>
      </x:c>
      <x:c r="B13" s="36" t="str"/>
      <x:c r="C13" s="36" t="str"/>
      <x:c r="D13" s="36" t="str"/>
      <x:c r="E13" s="36" t="str"/>
      <x:c r="F13" s="36" t="str"/>
      <x:c r="G13" s="36" t="str">
        <x:v>Нет стандарта</x:v>
      </x:c>
      <x:c r="H13" s="36" t="str"/>
    </x:row>
    <x:row r="14">
      <x:c r="A14" s="20" t="str">
        <x:v>Закрытие смены</x:v>
      </x:c>
      <x:c r="B14" s="36" t="str"/>
      <x:c r="C14" s="36" t="str"/>
      <x:c r="D14" s="36" t="str"/>
      <x:c r="E14" s="36" t="str"/>
      <x:c r="F14" s="36" t="str"/>
      <x:c r="G14" s="36" t="str">
        <x:v>Нет стандарта</x:v>
      </x:c>
      <x:c r="H14" s="36" t="str"/>
    </x:row>
    <x:row r="15">
      <x:c r="A15" s="20" t="str">
        <x:v>Управленческий отчёт</x:v>
      </x:c>
      <x:c r="B15" s="36" t="str"/>
      <x:c r="C15" s="36" t="str"/>
      <x:c r="D15" s="36" t="str"/>
      <x:c r="E15" s="36" t="str"/>
      <x:c r="F15" s="36" t="str"/>
      <x:c r="G15" s="36" t="str">
        <x:v>Нет стандарта</x:v>
      </x:c>
      <x:c r="H15" s="36" t="str"/>
    </x:row>
    <x:row r="16">
      <x:c r="A16" s="20" t="str">
        <x:v>Аварийный сценарий</x:v>
      </x:c>
      <x:c r="B16" s="36" t="str"/>
      <x:c r="C16" s="36" t="str"/>
      <x:c r="D16" s="36" t="str"/>
      <x:c r="E16" s="36" t="str"/>
      <x:c r="F16" s="36" t="str"/>
      <x:c r="G16" s="36" t="str">
        <x:v>Нет стандарта</x:v>
      </x:c>
      <x:c r="H16" s="36" t="str"/>
    </x:row>
  </x:sheetData>
  <x:mergeCells>
    <x:mergeCell ref="A1:H1"/>
  </x:mergeCells>
  <x:dataValidations count="1">
    <x:dataValidation type="list" sqref="G5:G16">
      <x:formula1>"Нет стандарта,Черновик,Работает,Проверен"</x:formula1>
    </x:dataValidation>
  </x:dataValidation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14" hidden="0" customWidth="1"/>
    <x:col min="3" max="3" width="20" hidden="0" customWidth="1"/>
    <x:col min="4" max="4" width="18" hidden="0" customWidth="1"/>
    <x:col min="5" max="5" width="16" hidden="0" customWidth="1"/>
    <x:col min="6" max="6" width="16" hidden="0" customWidth="1"/>
    <x:col min="7" max="7" width="18" hidden="0" customWidth="1"/>
    <x:col min="8" max="8" width="18" hidden="0" customWidth="1"/>
  </x:cols>
  <x:sheetData>
    <x:row r="1" ht="28" customHeight="1">
      <x:c r="A1" s="4" t="str">
        <x:v>Качество и поставщики</x:v>
      </x:c>
      <x:c r="B1" s="4"/>
      <x:c r="C1" s="4"/>
      <x:c r="D1" s="4"/>
      <x:c r="E1" s="4"/>
      <x:c r="F1" s="4"/>
      <x:c r="G1" s="4"/>
      <x:c r="H1" s="4"/>
    </x:row>
    <x:row r="4">
      <x:c r="A4" s="16" t="str">
        <x:v>Поставщик/категория</x:v>
      </x:c>
      <x:c r="B4" s="16" t="str">
        <x:v>Критичность 1–3</x:v>
      </x:c>
      <x:c r="C4" s="16" t="str">
        <x:v>Резервный поставщик</x:v>
      </x:c>
      <x:c r="D4" s="16" t="str">
        <x:v>Входной контроль</x:v>
      </x:c>
      <x:c r="E4" s="16" t="str">
        <x:v>SLA/срок</x:v>
      </x:c>
      <x:c r="F4" s="16" t="str">
        <x:v>Рекламации</x:v>
      </x:c>
      <x:c r="G4" s="16" t="str">
        <x:v>Последний аудит</x:v>
      </x:c>
      <x:c r="H4" s="16" t="str">
        <x:v>Статус</x:v>
      </x:c>
    </x:row>
    <x:row r="5">
      <x:c r="A5" s="28" t="str"/>
      <x:c r="B5" s="28" t="n">
        <x:v>3</x:v>
      </x:c>
      <x:c r="C5" s="28" t="str">
        <x:v>Нет</x:v>
      </x:c>
      <x:c r="D5" s="28" t="str">
        <x:v>Нет</x:v>
      </x:c>
      <x:c r="E5" s="28" t="str"/>
      <x:c r="F5" s="28" t="str"/>
      <x:c r="G5" s="28" t="str"/>
      <x:c r="H5" s="28" t="str">
        <x:v>Не проверено</x:v>
      </x:c>
    </x:row>
    <x:row r="6">
      <x:c r="A6" s="28" t="str"/>
      <x:c r="B6" s="28" t="n">
        <x:v>3</x:v>
      </x:c>
      <x:c r="C6" s="28" t="str">
        <x:v>Нет</x:v>
      </x:c>
      <x:c r="D6" s="28" t="str">
        <x:v>Нет</x:v>
      </x:c>
      <x:c r="E6" s="28" t="str"/>
      <x:c r="F6" s="28" t="str"/>
      <x:c r="G6" s="28" t="str"/>
      <x:c r="H6" s="28" t="str">
        <x:v>Не проверено</x:v>
      </x:c>
    </x:row>
    <x:row r="7">
      <x:c r="A7" s="28" t="str"/>
      <x:c r="B7" s="28" t="n">
        <x:v>3</x:v>
      </x:c>
      <x:c r="C7" s="28" t="str">
        <x:v>Нет</x:v>
      </x:c>
      <x:c r="D7" s="28" t="str">
        <x:v>Нет</x:v>
      </x:c>
      <x:c r="E7" s="28" t="str"/>
      <x:c r="F7" s="28" t="str"/>
      <x:c r="G7" s="28" t="str"/>
      <x:c r="H7" s="28" t="str">
        <x:v>Не проверено</x:v>
      </x:c>
    </x:row>
    <x:row r="8">
      <x:c r="A8" s="28" t="str"/>
      <x:c r="B8" s="28" t="n">
        <x:v>3</x:v>
      </x:c>
      <x:c r="C8" s="28" t="str">
        <x:v>Нет</x:v>
      </x:c>
      <x:c r="D8" s="28" t="str">
        <x:v>Нет</x:v>
      </x:c>
      <x:c r="E8" s="28" t="str"/>
      <x:c r="F8" s="28" t="str"/>
      <x:c r="G8" s="28" t="str"/>
      <x:c r="H8" s="28" t="str">
        <x:v>Не проверено</x:v>
      </x:c>
    </x:row>
    <x:row r="9">
      <x:c r="A9" s="28" t="str"/>
      <x:c r="B9" s="28" t="n">
        <x:v>3</x:v>
      </x:c>
      <x:c r="C9" s="28" t="str">
        <x:v>Нет</x:v>
      </x:c>
      <x:c r="D9" s="28" t="str">
        <x:v>Нет</x:v>
      </x:c>
      <x:c r="E9" s="28" t="str"/>
      <x:c r="F9" s="28" t="str"/>
      <x:c r="G9" s="28" t="str"/>
      <x:c r="H9" s="28" t="str">
        <x:v>Не проверено</x:v>
      </x:c>
    </x:row>
    <x:row r="10">
      <x:c r="A10" s="28" t="str"/>
      <x:c r="B10" s="28" t="n">
        <x:v>3</x:v>
      </x:c>
      <x:c r="C10" s="28" t="str">
        <x:v>Нет</x:v>
      </x:c>
      <x:c r="D10" s="28" t="str">
        <x:v>Нет</x:v>
      </x:c>
      <x:c r="E10" s="28" t="str"/>
      <x:c r="F10" s="28" t="str"/>
      <x:c r="G10" s="28" t="str"/>
      <x:c r="H10" s="28" t="str">
        <x:v>Не проверено</x:v>
      </x:c>
    </x:row>
    <x:row r="11">
      <x:c r="A11" s="28" t="str"/>
      <x:c r="B11" s="28" t="n">
        <x:v>3</x:v>
      </x:c>
      <x:c r="C11" s="28" t="str">
        <x:v>Нет</x:v>
      </x:c>
      <x:c r="D11" s="28" t="str">
        <x:v>Нет</x:v>
      </x:c>
      <x:c r="E11" s="28" t="str"/>
      <x:c r="F11" s="28" t="str"/>
      <x:c r="G11" s="28" t="str"/>
      <x:c r="H11" s="28" t="str">
        <x:v>Не проверено</x:v>
      </x:c>
    </x:row>
    <x:row r="12">
      <x:c r="A12" s="28" t="str"/>
      <x:c r="B12" s="28" t="n">
        <x:v>3</x:v>
      </x:c>
      <x:c r="C12" s="28" t="str">
        <x:v>Нет</x:v>
      </x:c>
      <x:c r="D12" s="28" t="str">
        <x:v>Нет</x:v>
      </x:c>
      <x:c r="E12" s="28" t="str"/>
      <x:c r="F12" s="28" t="str"/>
      <x:c r="G12" s="28" t="str"/>
      <x:c r="H12" s="28" t="str">
        <x:v>Не проверено</x:v>
      </x:c>
    </x:row>
    <x:row r="13">
      <x:c r="A13" s="28" t="str"/>
      <x:c r="B13" s="28" t="n">
        <x:v>3</x:v>
      </x:c>
      <x:c r="C13" s="28" t="str">
        <x:v>Нет</x:v>
      </x:c>
      <x:c r="D13" s="28" t="str">
        <x:v>Нет</x:v>
      </x:c>
      <x:c r="E13" s="28" t="str"/>
      <x:c r="F13" s="28" t="str"/>
      <x:c r="G13" s="28" t="str"/>
      <x:c r="H13" s="28" t="str">
        <x:v>Не проверено</x:v>
      </x:c>
    </x:row>
    <x:row r="14">
      <x:c r="A14" s="28" t="str"/>
      <x:c r="B14" s="28" t="n">
        <x:v>3</x:v>
      </x:c>
      <x:c r="C14" s="28" t="str">
        <x:v>Нет</x:v>
      </x:c>
      <x:c r="D14" s="28" t="str">
        <x:v>Нет</x:v>
      </x:c>
      <x:c r="E14" s="28" t="str"/>
      <x:c r="F14" s="28" t="str"/>
      <x:c r="G14" s="28" t="str"/>
      <x:c r="H14" s="28" t="str">
        <x:v>Не проверено</x:v>
      </x:c>
    </x:row>
    <x:row r="15">
      <x:c r="A15" s="28" t="str"/>
      <x:c r="B15" s="28" t="n">
        <x:v>3</x:v>
      </x:c>
      <x:c r="C15" s="28" t="str">
        <x:v>Нет</x:v>
      </x:c>
      <x:c r="D15" s="28" t="str">
        <x:v>Нет</x:v>
      </x:c>
      <x:c r="E15" s="28" t="str"/>
      <x:c r="F15" s="28" t="str"/>
      <x:c r="G15" s="28" t="str"/>
      <x:c r="H15" s="28" t="str">
        <x:v>Не проверено</x:v>
      </x:c>
    </x:row>
    <x:row r="16">
      <x:c r="A16" s="28" t="str"/>
      <x:c r="B16" s="28" t="n">
        <x:v>3</x:v>
      </x:c>
      <x:c r="C16" s="28" t="str">
        <x:v>Нет</x:v>
      </x:c>
      <x:c r="D16" s="28" t="str">
        <x:v>Нет</x:v>
      </x:c>
      <x:c r="E16" s="28" t="str"/>
      <x:c r="F16" s="28" t="str"/>
      <x:c r="G16" s="28" t="str"/>
      <x:c r="H16" s="28" t="str">
        <x:v>Не проверено</x:v>
      </x:c>
    </x:row>
    <x:row r="17">
      <x:c r="A17" s="28" t="str"/>
      <x:c r="B17" s="28" t="n">
        <x:v>3</x:v>
      </x:c>
      <x:c r="C17" s="28" t="str">
        <x:v>Нет</x:v>
      </x:c>
      <x:c r="D17" s="28" t="str">
        <x:v>Нет</x:v>
      </x:c>
      <x:c r="E17" s="28" t="str"/>
      <x:c r="F17" s="28" t="str"/>
      <x:c r="G17" s="28" t="str"/>
      <x:c r="H17" s="28" t="str">
        <x:v>Не проверено</x:v>
      </x:c>
    </x:row>
    <x:row r="18">
      <x:c r="A18" s="28" t="str"/>
      <x:c r="B18" s="28" t="n">
        <x:v>3</x:v>
      </x:c>
      <x:c r="C18" s="28" t="str">
        <x:v>Нет</x:v>
      </x:c>
      <x:c r="D18" s="28" t="str">
        <x:v>Нет</x:v>
      </x:c>
      <x:c r="E18" s="28" t="str"/>
      <x:c r="F18" s="28" t="str"/>
      <x:c r="G18" s="28" t="str"/>
      <x:c r="H18" s="28" t="str">
        <x:v>Не проверено</x:v>
      </x:c>
    </x:row>
    <x:row r="19">
      <x:c r="A19" s="28" t="str"/>
      <x:c r="B19" s="28" t="n">
        <x:v>3</x:v>
      </x:c>
      <x:c r="C19" s="28" t="str">
        <x:v>Нет</x:v>
      </x:c>
      <x:c r="D19" s="28" t="str">
        <x:v>Нет</x:v>
      </x:c>
      <x:c r="E19" s="28" t="str"/>
      <x:c r="F19" s="28" t="str"/>
      <x:c r="G19" s="28" t="str"/>
      <x:c r="H19" s="28" t="str">
        <x:v>Не проверено</x:v>
      </x:c>
    </x:row>
  </x:sheetData>
  <x:mergeCells>
    <x:mergeCell ref="A1:H1"/>
  </x:mergeCells>
  <x:dataValidations count="3">
    <x:dataValidation type="list" sqref="C5:C19">
      <x:formula1>"Да,Нет"</x:formula1>
    </x:dataValidation>
    <x:dataValidation type="list" sqref="D5:D19">
      <x:formula1>"Да,Нет"</x:formula1>
    </x:dataValidation>
    <x:dataValidation type="list" sqref="H5:H19">
      <x:formula1>"Не проверено,OK,Риск,Замена нужна"</x:formula1>
    </x:dataValidation>
  </x:dataValidation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6" hidden="0" customWidth="1"/>
    <x:col min="3" max="3" width="16" hidden="0" customWidth="1"/>
    <x:col min="4" max="4" width="16" hidden="0" customWidth="1"/>
    <x:col min="5" max="5" width="20" hidden="0" customWidth="1"/>
    <x:col min="6" max="6" width="38" hidden="0" customWidth="1"/>
    <x:col min="7" max="7" width="14" hidden="0" customWidth="1"/>
    <x:col min="8" max="8" width="24" hidden="0" customWidth="1"/>
  </x:cols>
  <x:sheetData>
    <x:row r="1" ht="28" customHeight="1">
      <x:c r="A1" s="4" t="str">
        <x:v>Цикл обратной связи</x:v>
      </x:c>
      <x:c r="B1" s="4"/>
      <x:c r="C1" s="4"/>
      <x:c r="D1" s="4"/>
      <x:c r="E1" s="4"/>
      <x:c r="F1" s="4"/>
      <x:c r="G1" s="4"/>
      <x:c r="H1" s="4"/>
    </x:row>
    <x:row r="4">
      <x:c r="A4" s="16" t="str">
        <x:v>Дата</x:v>
      </x:c>
      <x:c r="B4" s="16" t="str">
        <x:v>Сигнал клиента</x:v>
      </x:c>
      <x:c r="C4" s="16" t="str">
        <x:v>Канал</x:v>
      </x:c>
      <x:c r="D4" s="16" t="str">
        <x:v>Повторяемость</x:v>
      </x:c>
      <x:c r="E4" s="16" t="str">
        <x:v>Ответственный</x:v>
      </x:c>
      <x:c r="F4" s="16" t="str">
        <x:v>Решение</x:v>
      </x:c>
      <x:c r="G4" s="16" t="str">
        <x:v>Срок</x:v>
      </x:c>
      <x:c r="H4" s="16" t="str">
        <x:v>Проверено после изменения?</x:v>
      </x:c>
    </x:row>
    <x:row r="5">
      <x:c r="A5" s="28"/>
      <x:c r="B5" s="28"/>
      <x:c r="C5" s="28"/>
      <x:c r="D5" s="28"/>
      <x:c r="E5" s="28"/>
      <x:c r="F5" s="28"/>
      <x:c r="G5" s="28"/>
      <x:c r="H5" s="28"/>
    </x:row>
    <x:row r="6">
      <x:c r="A6" s="28"/>
      <x:c r="B6" s="28"/>
      <x:c r="C6" s="28"/>
      <x:c r="D6" s="28"/>
      <x:c r="E6" s="28"/>
      <x:c r="F6" s="28"/>
      <x:c r="G6" s="28"/>
      <x:c r="H6" s="28"/>
    </x:row>
    <x:row r="7">
      <x:c r="A7" s="28"/>
      <x:c r="B7" s="28"/>
      <x:c r="C7" s="28"/>
      <x:c r="D7" s="28"/>
      <x:c r="E7" s="28"/>
      <x:c r="F7" s="28"/>
      <x:c r="G7" s="28"/>
      <x:c r="H7" s="28"/>
    </x:row>
    <x:row r="8">
      <x:c r="A8" s="28"/>
      <x:c r="B8" s="28"/>
      <x:c r="C8" s="28"/>
      <x:c r="D8" s="28"/>
      <x:c r="E8" s="28"/>
      <x:c r="F8" s="28"/>
      <x:c r="G8" s="28"/>
      <x:c r="H8" s="28"/>
    </x:row>
    <x:row r="9">
      <x:c r="A9" s="28"/>
      <x:c r="B9" s="28"/>
      <x:c r="C9" s="28"/>
      <x:c r="D9" s="28"/>
      <x:c r="E9" s="28"/>
      <x:c r="F9" s="28"/>
      <x:c r="G9" s="28"/>
      <x:c r="H9" s="28"/>
    </x:row>
    <x:row r="10">
      <x:c r="A10" s="28"/>
      <x:c r="B10" s="28"/>
      <x:c r="C10" s="28"/>
      <x:c r="D10" s="28"/>
      <x:c r="E10" s="28"/>
      <x:c r="F10" s="28"/>
      <x:c r="G10" s="28"/>
      <x:c r="H10" s="28"/>
    </x:row>
    <x:row r="11">
      <x:c r="A11" s="28"/>
      <x:c r="B11" s="28"/>
      <x:c r="C11" s="28"/>
      <x:c r="D11" s="28"/>
      <x:c r="E11" s="28"/>
      <x:c r="F11" s="28"/>
      <x:c r="G11" s="28"/>
      <x:c r="H11" s="28"/>
    </x:row>
    <x:row r="12">
      <x:c r="A12" s="28"/>
      <x:c r="B12" s="28"/>
      <x:c r="C12" s="28"/>
      <x:c r="D12" s="28"/>
      <x:c r="E12" s="28"/>
      <x:c r="F12" s="28"/>
      <x:c r="G12" s="28"/>
      <x:c r="H12" s="28"/>
    </x:row>
    <x:row r="13">
      <x:c r="A13" s="28"/>
      <x:c r="B13" s="28"/>
      <x:c r="C13" s="28"/>
      <x:c r="D13" s="28"/>
      <x:c r="E13" s="28"/>
      <x:c r="F13" s="28"/>
      <x:c r="G13" s="28"/>
      <x:c r="H13" s="28"/>
    </x:row>
    <x:row r="14">
      <x:c r="A14" s="28"/>
      <x:c r="B14" s="28"/>
      <x:c r="C14" s="28"/>
      <x:c r="D14" s="28"/>
      <x:c r="E14" s="28"/>
      <x:c r="F14" s="28"/>
      <x:c r="G14" s="28"/>
      <x:c r="H14" s="28"/>
    </x:row>
    <x:row r="15">
      <x:c r="A15" s="28"/>
      <x:c r="B15" s="28"/>
      <x:c r="C15" s="28"/>
      <x:c r="D15" s="28"/>
      <x:c r="E15" s="28"/>
      <x:c r="F15" s="28"/>
      <x:c r="G15" s="28"/>
      <x:c r="H15" s="28"/>
    </x:row>
    <x:row r="16">
      <x:c r="A16" s="28"/>
      <x:c r="B16" s="28"/>
      <x:c r="C16" s="28"/>
      <x:c r="D16" s="28"/>
      <x:c r="E16" s="28"/>
      <x:c r="F16" s="28"/>
      <x:c r="G16" s="28"/>
      <x:c r="H16" s="28"/>
    </x:row>
    <x:row r="17">
      <x:c r="A17" s="28"/>
      <x:c r="B17" s="28"/>
      <x:c r="C17" s="28"/>
      <x:c r="D17" s="28"/>
      <x:c r="E17" s="28"/>
      <x:c r="F17" s="28"/>
      <x:c r="G17" s="28"/>
      <x:c r="H17" s="28"/>
    </x:row>
    <x:row r="18">
      <x:c r="A18" s="28"/>
      <x:c r="B18" s="28"/>
      <x:c r="C18" s="28"/>
      <x:c r="D18" s="28"/>
      <x:c r="E18" s="28"/>
      <x:c r="F18" s="28"/>
      <x:c r="G18" s="28"/>
      <x:c r="H18" s="28"/>
    </x:row>
    <x:row r="19">
      <x:c r="A19" s="28"/>
      <x:c r="B19" s="28"/>
      <x:c r="C19" s="28"/>
      <x:c r="D19" s="28"/>
      <x:c r="E19" s="28"/>
      <x:c r="F19" s="28"/>
      <x:c r="G19" s="28"/>
      <x:c r="H19" s="28"/>
    </x:row>
    <x:row r="20">
      <x:c r="A20" s="28"/>
      <x:c r="B20" s="28"/>
      <x:c r="C20" s="28"/>
      <x:c r="D20" s="28"/>
      <x:c r="E20" s="28"/>
      <x:c r="F20" s="28"/>
      <x:c r="G20" s="28"/>
      <x:c r="H20" s="28"/>
    </x:row>
    <x:row r="21">
      <x:c r="A21" s="28"/>
      <x:c r="B21" s="28"/>
      <x:c r="C21" s="28"/>
      <x:c r="D21" s="28"/>
      <x:c r="E21" s="28"/>
      <x:c r="F21" s="28"/>
      <x:c r="G21" s="28"/>
      <x:c r="H21" s="28"/>
    </x:row>
    <x:row r="22">
      <x:c r="A22" s="28"/>
      <x:c r="B22" s="28"/>
      <x:c r="C22" s="28"/>
      <x:c r="D22" s="28"/>
      <x:c r="E22" s="28"/>
      <x:c r="F22" s="28"/>
      <x:c r="G22" s="28"/>
      <x:c r="H22" s="28"/>
    </x:row>
    <x:row r="23">
      <x:c r="A23" s="28"/>
      <x:c r="B23" s="28"/>
      <x:c r="C23" s="28"/>
      <x:c r="D23" s="28"/>
      <x:c r="E23" s="28"/>
      <x:c r="F23" s="28"/>
      <x:c r="G23" s="28"/>
      <x:c r="H23" s="28"/>
    </x:row>
    <x:row r="24">
      <x:c r="A24" s="28"/>
      <x:c r="B24" s="28"/>
      <x:c r="C24" s="28"/>
      <x:c r="D24" s="28"/>
      <x:c r="E24" s="28"/>
      <x:c r="F24" s="28"/>
      <x:c r="G24" s="28"/>
      <x:c r="H24" s="28"/>
    </x:row>
    <x:row r="25">
      <x:c r="A25" s="28"/>
      <x:c r="B25" s="28"/>
      <x:c r="C25" s="28"/>
      <x:c r="D25" s="28"/>
      <x:c r="E25" s="28"/>
      <x:c r="F25" s="28"/>
      <x:c r="G25" s="28"/>
      <x:c r="H25" s="28"/>
    </x:row>
    <x:row r="26">
      <x:c r="A26" s="28"/>
      <x:c r="B26" s="28"/>
      <x:c r="C26" s="28"/>
      <x:c r="D26" s="28"/>
      <x:c r="E26" s="28"/>
      <x:c r="F26" s="28"/>
      <x:c r="G26" s="28"/>
      <x:c r="H26" s="28"/>
    </x:row>
    <x:row r="27">
      <x:c r="A27" s="28"/>
      <x:c r="B27" s="28"/>
      <x:c r="C27" s="28"/>
      <x:c r="D27" s="28"/>
      <x:c r="E27" s="28"/>
      <x:c r="F27" s="28"/>
      <x:c r="G27" s="28"/>
      <x:c r="H27" s="28"/>
    </x:row>
    <x:row r="28">
      <x:c r="A28" s="28"/>
      <x:c r="B28" s="28"/>
      <x:c r="C28" s="28"/>
      <x:c r="D28" s="28"/>
      <x:c r="E28" s="28"/>
      <x:c r="F28" s="28"/>
      <x:c r="G28" s="28"/>
      <x:c r="H28" s="28"/>
    </x:row>
    <x:row r="29">
      <x:c r="A29" s="28"/>
      <x:c r="B29" s="28"/>
      <x:c r="C29" s="28"/>
      <x:c r="D29" s="28"/>
      <x:c r="E29" s="28"/>
      <x:c r="F29" s="28"/>
      <x:c r="G29" s="28"/>
      <x:c r="H29" s="28"/>
    </x:row>
    <x:row r="30">
      <x:c r="A30" s="28"/>
      <x:c r="B30" s="28"/>
      <x:c r="C30" s="28"/>
      <x:c r="D30" s="28"/>
      <x:c r="E30" s="28"/>
      <x:c r="F30" s="28"/>
      <x:c r="G30" s="28"/>
      <x:c r="H30" s="28"/>
    </x:row>
    <x:row r="31">
      <x:c r="A31" s="28"/>
      <x:c r="B31" s="28"/>
      <x:c r="C31" s="28"/>
      <x:c r="D31" s="28"/>
      <x:c r="E31" s="28"/>
      <x:c r="F31" s="28"/>
      <x:c r="G31" s="28"/>
      <x:c r="H31" s="28"/>
    </x:row>
    <x:row r="32">
      <x:c r="A32" s="28"/>
      <x:c r="B32" s="28"/>
      <x:c r="C32" s="28"/>
      <x:c r="D32" s="28"/>
      <x:c r="E32" s="28"/>
      <x:c r="F32" s="28"/>
      <x:c r="G32" s="28"/>
      <x:c r="H32" s="28"/>
    </x:row>
    <x:row r="33">
      <x:c r="A33" s="28"/>
      <x:c r="B33" s="28"/>
      <x:c r="C33" s="28"/>
      <x:c r="D33" s="28"/>
      <x:c r="E33" s="28"/>
      <x:c r="F33" s="28"/>
      <x:c r="G33" s="28"/>
      <x:c r="H33" s="28"/>
    </x:row>
    <x:row r="34">
      <x:c r="A34" s="28"/>
      <x:c r="B34" s="28"/>
      <x:c r="C34" s="28"/>
      <x:c r="D34" s="28"/>
      <x:c r="E34" s="28"/>
      <x:c r="F34" s="28"/>
      <x:c r="G34" s="28"/>
      <x:c r="H34" s="28"/>
    </x:row>
  </x:sheetData>
  <x:mergeCells>
    <x:mergeCell ref="A1:H1"/>
  </x:mergeCells>
  <x:dataValidations count="1">
    <x:dataValidation type="list" sqref="H5:H34">
      <x:formula1>"Да,Нет,Не требуется"</x:formula1>
    </x:dataValidation>
  </x:dataValidation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20" hidden="0" customWidth="1"/>
    <x:col min="3" max="3" width="14" hidden="0" customWidth="1"/>
    <x:col min="4" max="4" width="14" hidden="0" customWidth="1"/>
    <x:col min="5" max="5" width="24" hidden="0" customWidth="1"/>
    <x:col min="6" max="6" width="14" hidden="0" customWidth="1"/>
    <x:col min="7" max="7" width="14" hidden="0" customWidth="1"/>
    <x:col min="8" max="8" width="14" hidden="0" customWidth="1"/>
    <x:col min="9" max="9" width="16" hidden="0" customWidth="1"/>
    <x:col min="10" max="10" width="40" hidden="0" customWidth="1"/>
  </x:cols>
  <x:sheetData>
    <x:row r="1" ht="28" customHeight="1">
      <x:c r="A1" s="4" t="str">
        <x:v>Журнал экспериментов</x:v>
      </x:c>
      <x:c r="B1" s="4"/>
      <x:c r="C1" s="4"/>
      <x:c r="D1" s="4"/>
      <x:c r="E1" s="4"/>
      <x:c r="F1" s="4"/>
      <x:c r="G1" s="4"/>
      <x:c r="H1" s="4"/>
    </x:row>
    <x:row r="4">
      <x:c r="A4" s="16" t="str">
        <x:v>Гипотеза</x:v>
      </x:c>
      <x:c r="B4" s="16" t="str">
        <x:v>Формат/точка</x:v>
      </x:c>
      <x:c r="C4" s="16" t="str">
        <x:v>Старт</x:v>
      </x:c>
      <x:c r="D4" s="16" t="str">
        <x:v>Финиш</x:v>
      </x:c>
      <x:c r="E4" s="16" t="str">
        <x:v>Метрика</x:v>
      </x:c>
      <x:c r="F4" s="16" t="str">
        <x:v>База</x:v>
      </x:c>
      <x:c r="G4" s="16" t="str">
        <x:v>Цель</x:v>
      </x:c>
      <x:c r="H4" s="16" t="str">
        <x:v>Факт</x:v>
      </x:c>
      <x:c r="I4" s="16" t="str">
        <x:v>Решение</x:v>
      </x:c>
      <x:c r="J4" s="16" t="str">
        <x:v>Вывод</x:v>
      </x:c>
    </x:row>
    <x:row r="5">
      <x:c r="A5" s="28"/>
      <x:c r="B5" s="28"/>
      <x:c r="C5" s="28"/>
      <x:c r="D5" s="28"/>
      <x:c r="E5" s="28"/>
      <x:c r="F5" s="28"/>
      <x:c r="G5" s="28"/>
      <x:c r="H5" s="28"/>
      <x:c r="I5" s="28"/>
      <x:c r="J5" s="28"/>
    </x:row>
    <x:row r="6">
      <x:c r="A6" s="28"/>
      <x:c r="B6" s="28"/>
      <x:c r="C6" s="28"/>
      <x:c r="D6" s="28"/>
      <x:c r="E6" s="28"/>
      <x:c r="F6" s="28"/>
      <x:c r="G6" s="28"/>
      <x:c r="H6" s="28"/>
      <x:c r="I6" s="28"/>
      <x:c r="J6" s="28"/>
    </x:row>
    <x:row r="7">
      <x:c r="A7" s="28"/>
      <x:c r="B7" s="28"/>
      <x:c r="C7" s="28"/>
      <x:c r="D7" s="28"/>
      <x:c r="E7" s="28"/>
      <x:c r="F7" s="28"/>
      <x:c r="G7" s="28"/>
      <x:c r="H7" s="28"/>
      <x:c r="I7" s="28"/>
      <x:c r="J7" s="28"/>
    </x:row>
    <x:row r="8">
      <x:c r="A8" s="28"/>
      <x:c r="B8" s="28"/>
      <x:c r="C8" s="28"/>
      <x:c r="D8" s="28"/>
      <x:c r="E8" s="28"/>
      <x:c r="F8" s="28"/>
      <x:c r="G8" s="28"/>
      <x:c r="H8" s="28"/>
      <x:c r="I8" s="28"/>
      <x:c r="J8" s="28"/>
    </x:row>
    <x:row r="9">
      <x:c r="A9" s="28"/>
      <x:c r="B9" s="28"/>
      <x:c r="C9" s="28"/>
      <x:c r="D9" s="28"/>
      <x:c r="E9" s="28"/>
      <x:c r="F9" s="28"/>
      <x:c r="G9" s="28"/>
      <x:c r="H9" s="28"/>
      <x:c r="I9" s="28"/>
      <x:c r="J9" s="28"/>
    </x:row>
    <x:row r="10">
      <x:c r="A10" s="28"/>
      <x:c r="B10" s="28"/>
      <x:c r="C10" s="28"/>
      <x:c r="D10" s="28"/>
      <x:c r="E10" s="28"/>
      <x:c r="F10" s="28"/>
      <x:c r="G10" s="28"/>
      <x:c r="H10" s="28"/>
      <x:c r="I10" s="28"/>
      <x:c r="J10" s="28"/>
    </x:row>
    <x:row r="11">
      <x:c r="A11" s="28"/>
      <x:c r="B11" s="28"/>
      <x:c r="C11" s="28"/>
      <x:c r="D11" s="28"/>
      <x:c r="E11" s="28"/>
      <x:c r="F11" s="28"/>
      <x:c r="G11" s="28"/>
      <x:c r="H11" s="28"/>
      <x:c r="I11" s="28"/>
      <x:c r="J11" s="28"/>
    </x:row>
    <x:row r="12">
      <x:c r="A12" s="28"/>
      <x:c r="B12" s="28"/>
      <x:c r="C12" s="28"/>
      <x:c r="D12" s="28"/>
      <x:c r="E12" s="28"/>
      <x:c r="F12" s="28"/>
      <x:c r="G12" s="28"/>
      <x:c r="H12" s="28"/>
      <x:c r="I12" s="28"/>
      <x:c r="J12" s="28"/>
    </x:row>
    <x:row r="13">
      <x:c r="A13" s="28"/>
      <x:c r="B13" s="28"/>
      <x:c r="C13" s="28"/>
      <x:c r="D13" s="28"/>
      <x:c r="E13" s="28"/>
      <x:c r="F13" s="28"/>
      <x:c r="G13" s="28"/>
      <x:c r="H13" s="28"/>
      <x:c r="I13" s="28"/>
      <x:c r="J13" s="28"/>
    </x:row>
    <x:row r="14">
      <x:c r="A14" s="28"/>
      <x:c r="B14" s="28"/>
      <x:c r="C14" s="28"/>
      <x:c r="D14" s="28"/>
      <x:c r="E14" s="28"/>
      <x:c r="F14" s="28"/>
      <x:c r="G14" s="28"/>
      <x:c r="H14" s="28"/>
      <x:c r="I14" s="28"/>
      <x:c r="J14" s="28"/>
    </x:row>
    <x:row r="15">
      <x:c r="A15" s="28"/>
      <x:c r="B15" s="28"/>
      <x:c r="C15" s="28"/>
      <x:c r="D15" s="28"/>
      <x:c r="E15" s="28"/>
      <x:c r="F15" s="28"/>
      <x:c r="G15" s="28"/>
      <x:c r="H15" s="28"/>
      <x:c r="I15" s="28"/>
      <x:c r="J15" s="28"/>
    </x:row>
    <x:row r="16">
      <x:c r="A16" s="28"/>
      <x:c r="B16" s="28"/>
      <x:c r="C16" s="28"/>
      <x:c r="D16" s="28"/>
      <x:c r="E16" s="28"/>
      <x:c r="F16" s="28"/>
      <x:c r="G16" s="28"/>
      <x:c r="H16" s="28"/>
      <x:c r="I16" s="28"/>
      <x:c r="J16" s="28"/>
    </x:row>
    <x:row r="17">
      <x:c r="A17" s="28"/>
      <x:c r="B17" s="28"/>
      <x:c r="C17" s="28"/>
      <x:c r="D17" s="28"/>
      <x:c r="E17" s="28"/>
      <x:c r="F17" s="28"/>
      <x:c r="G17" s="28"/>
      <x:c r="H17" s="28"/>
      <x:c r="I17" s="28"/>
      <x:c r="J17" s="28"/>
    </x:row>
    <x:row r="18">
      <x:c r="A18" s="28"/>
      <x:c r="B18" s="28"/>
      <x:c r="C18" s="28"/>
      <x:c r="D18" s="28"/>
      <x:c r="E18" s="28"/>
      <x:c r="F18" s="28"/>
      <x:c r="G18" s="28"/>
      <x:c r="H18" s="28"/>
      <x:c r="I18" s="28"/>
      <x:c r="J18" s="28"/>
    </x:row>
    <x:row r="19">
      <x:c r="A19" s="28"/>
      <x:c r="B19" s="28"/>
      <x:c r="C19" s="28"/>
      <x:c r="D19" s="28"/>
      <x:c r="E19" s="28"/>
      <x:c r="F19" s="28"/>
      <x:c r="G19" s="28"/>
      <x:c r="H19" s="28"/>
      <x:c r="I19" s="28"/>
      <x:c r="J19" s="28"/>
    </x:row>
    <x:row r="20">
      <x:c r="A20" s="28"/>
      <x:c r="B20" s="28"/>
      <x:c r="C20" s="28"/>
      <x:c r="D20" s="28"/>
      <x:c r="E20" s="28"/>
      <x:c r="F20" s="28"/>
      <x:c r="G20" s="28"/>
      <x:c r="H20" s="28"/>
      <x:c r="I20" s="28"/>
      <x:c r="J20" s="28"/>
    </x:row>
    <x:row r="21">
      <x:c r="A21" s="28"/>
      <x:c r="B21" s="28"/>
      <x:c r="C21" s="28"/>
      <x:c r="D21" s="28"/>
      <x:c r="E21" s="28"/>
      <x:c r="F21" s="28"/>
      <x:c r="G21" s="28"/>
      <x:c r="H21" s="28"/>
      <x:c r="I21" s="28"/>
      <x:c r="J21" s="28"/>
    </x:row>
    <x:row r="22">
      <x:c r="A22" s="28"/>
      <x:c r="B22" s="28"/>
      <x:c r="C22" s="28"/>
      <x:c r="D22" s="28"/>
      <x:c r="E22" s="28"/>
      <x:c r="F22" s="28"/>
      <x:c r="G22" s="28"/>
      <x:c r="H22" s="28"/>
      <x:c r="I22" s="28"/>
      <x:c r="J22" s="28"/>
    </x:row>
    <x:row r="23">
      <x:c r="A23" s="28"/>
      <x:c r="B23" s="28"/>
      <x:c r="C23" s="28"/>
      <x:c r="D23" s="28"/>
      <x:c r="E23" s="28"/>
      <x:c r="F23" s="28"/>
      <x:c r="G23" s="28"/>
      <x:c r="H23" s="28"/>
      <x:c r="I23" s="28"/>
      <x:c r="J23" s="28"/>
    </x:row>
    <x:row r="24">
      <x:c r="A24" s="28"/>
      <x:c r="B24" s="28"/>
      <x:c r="C24" s="28"/>
      <x:c r="D24" s="28"/>
      <x:c r="E24" s="28"/>
      <x:c r="F24" s="28"/>
      <x:c r="G24" s="28"/>
      <x:c r="H24" s="28"/>
      <x:c r="I24" s="28"/>
      <x:c r="J24" s="28"/>
    </x:row>
  </x:sheetData>
  <x:mergeCells>
    <x:mergeCell ref="A1:H1"/>
  </x:mergeCells>
  <x:dataValidations count="1">
    <x:dataValidation type="list" sqref="I5:I24">
      <x:formula1>"Продолжить,Изменить,Закрыть,Не решено"</x:formula1>
    </x:dataValidation>
  </x:dataValidations>
  <x:pageMargins left="0.7" right="0.7" top="0.75" bottom="0.75" header="0.3" footer="0.3"/>
</x:worksheet>
</file>

<file path=xl/worksheets/sheet13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12" hidden="0" customWidth="1"/>
    <x:col min="3" max="3" width="16" hidden="0" customWidth="1"/>
    <x:col min="4" max="4" width="16" hidden="0" customWidth="1"/>
    <x:col min="5" max="5" width="18" hidden="0" customWidth="1"/>
    <x:col min="6" max="6" width="42" hidden="0" customWidth="1"/>
  </x:cols>
  <x:sheetData>
    <x:row r="1" ht="28" customHeight="1">
      <x:c r="A1" s="4" t="str">
        <x:v>Своя сеть / франшиза / партнёрство</x:v>
      </x:c>
      <x:c r="B1" s="4"/>
      <x:c r="C1" s="4"/>
      <x:c r="D1" s="4"/>
      <x:c r="E1" s="4"/>
      <x:c r="F1" s="4"/>
      <x:c r="G1" s="4"/>
      <x:c r="H1" s="4"/>
    </x:row>
    <x:row r="4">
      <x:c r="A4" s="16" t="str">
        <x:v>Критерий</x:v>
      </x:c>
      <x:c r="B4" s="16" t="str">
        <x:v>Вес</x:v>
      </x:c>
      <x:c r="C4" s="16" t="str">
        <x:v>Своя сеть</x:v>
      </x:c>
      <x:c r="D4" s="16" t="str">
        <x:v>Франшиза</x:v>
      </x:c>
      <x:c r="E4" s="16" t="str">
        <x:v>Партнёрство</x:v>
      </x:c>
      <x:c r="F4" s="16" t="str">
        <x:v>Комментарий</x:v>
      </x:c>
    </x:row>
    <x:row r="5">
      <x:c r="A5" t="str">
        <x:v>Контроль качества</x:v>
      </x:c>
      <x:c r="B5" s="30" t="n">
        <x:v>0.18</x:v>
      </x:c>
      <x:c r="C5" s="28" t="n">
        <x:v>5</x:v>
      </x:c>
      <x:c r="D5" s="28" t="n">
        <x:v>3</x:v>
      </x:c>
      <x:c r="E5" s="28" t="n">
        <x:v>4</x:v>
      </x:c>
      <x:c r="F5" t="str"/>
    </x:row>
    <x:row r="6">
      <x:c r="A6" t="str">
        <x:v>Потребность в собственном капитале</x:v>
      </x:c>
      <x:c r="B6" s="30" t="n">
        <x:v>0.15</x:v>
      </x:c>
      <x:c r="C6" s="28" t="n">
        <x:v>2</x:v>
      </x:c>
      <x:c r="D6" s="28" t="n">
        <x:v>5</x:v>
      </x:c>
      <x:c r="E6" s="28" t="n">
        <x:v>4</x:v>
      </x:c>
      <x:c r="F6" t="str"/>
    </x:row>
    <x:row r="7">
      <x:c r="A7" t="str">
        <x:v>Скорость открытия</x:v>
      </x:c>
      <x:c r="B7" s="30" t="n">
        <x:v>0.12</x:v>
      </x:c>
      <x:c r="C7" s="28" t="n">
        <x:v>2</x:v>
      </x:c>
      <x:c r="D7" s="28" t="n">
        <x:v>5</x:v>
      </x:c>
      <x:c r="E7" s="28" t="n">
        <x:v>4</x:v>
      </x:c>
      <x:c r="F7" t="str"/>
    </x:row>
    <x:row r="8">
      <x:c r="A8" t="str">
        <x:v>Доступ к данным</x:v>
      </x:c>
      <x:c r="B8" s="30" t="n">
        <x:v>0.12</x:v>
      </x:c>
      <x:c r="C8" s="28" t="n">
        <x:v>5</x:v>
      </x:c>
      <x:c r="D8" s="28" t="n">
        <x:v>3</x:v>
      </x:c>
      <x:c r="E8" s="28" t="n">
        <x:v>4</x:v>
      </x:c>
      <x:c r="F8" t="str"/>
    </x:row>
    <x:row r="9">
      <x:c r="A9" t="str">
        <x:v>Гибкость стандартов</x:v>
      </x:c>
      <x:c r="B9" s="30" t="n">
        <x:v>0.12</x:v>
      </x:c>
      <x:c r="C9" s="28" t="n">
        <x:v>5</x:v>
      </x:c>
      <x:c r="D9" s="28" t="n">
        <x:v>3</x:v>
      </x:c>
      <x:c r="E9" s="28" t="n">
        <x:v>4</x:v>
      </x:c>
      <x:c r="F9" t="str"/>
    </x:row>
    <x:row r="10">
      <x:c r="A10" t="str">
        <x:v>Мотивация локального оператора</x:v>
      </x:c>
      <x:c r="B10" s="30" t="n">
        <x:v>0.1</x:v>
      </x:c>
      <x:c r="C10" s="28" t="n">
        <x:v>3</x:v>
      </x:c>
      <x:c r="D10" s="28" t="n">
        <x:v>5</x:v>
      </x:c>
      <x:c r="E10" s="28" t="n">
        <x:v>4</x:v>
      </x:c>
      <x:c r="F10" t="str"/>
    </x:row>
    <x:row r="11">
      <x:c r="A11" t="str">
        <x:v>Риск ущерба бренду</x:v>
      </x:c>
      <x:c r="B11" s="30" t="n">
        <x:v>0.11</x:v>
      </x:c>
      <x:c r="C11" s="28" t="n">
        <x:v>4</x:v>
      </x:c>
      <x:c r="D11" s="28" t="n">
        <x:v>2</x:v>
      </x:c>
      <x:c r="E11" s="28" t="n">
        <x:v>3</x:v>
      </x:c>
      <x:c r="F11" t="str"/>
    </x:row>
    <x:row r="12">
      <x:c r="A12" t="str">
        <x:v>Сложность управления</x:v>
      </x:c>
      <x:c r="B12" s="30" t="n">
        <x:v>0.1</x:v>
      </x:c>
      <x:c r="C12" s="28" t="n">
        <x:v>2</x:v>
      </x:c>
      <x:c r="D12" s="28" t="n">
        <x:v>3</x:v>
      </x:c>
      <x:c r="E12" s="28" t="n">
        <x:v>4</x:v>
      </x:c>
      <x:c r="F12" t="str"/>
    </x:row>
    <x:row r="13">
      <x:c r="A13" t="str">
        <x:v>ИТОГО</x:v>
      </x:c>
      <x:c r="B13" s="58" t="n">
        <x:f>SUM(B5:B12)</x:f>
        <x:v>0.9999999999999999</x:v>
      </x:c>
      <x:c r="C13" s="60" t="n">
        <x:f>SUMPRODUCT(B5:B12,C5:C12)</x:f>
        <x:v>3.5800000000000005</x:v>
      </x:c>
      <x:c r="D13" s="60" t="n">
        <x:f>SUMPRODUCT(B5:B12,D5:D12)</x:f>
        <x:v>3.63</x:v>
      </x:c>
      <x:c r="E13" s="60" t="n">
        <x:f>SUMPRODUCT(B5:B12,E5:E12)</x:f>
        <x:v>3.8899999999999997</x:v>
      </x:c>
      <x:c r="F13" t="str">
        <x:v>Оценки и веса — сценарные, меняйте под бизнес</x:v>
      </x:c>
    </x:row>
  </x:sheetData>
  <x:mergeCells>
    <x:mergeCell ref="A1:H1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</x:cols>
  <x:sheetData>
    <x:row r="1" ht="28" customHeight="1">
      <x:c r="A1" s="4" t="str">
        <x:v>Чувствительность операционной прибыли к выручке и валовой марже</x:v>
      </x:c>
      <x:c r="B1" s="4"/>
      <x:c r="C1" s="4"/>
      <x:c r="D1" s="4"/>
      <x:c r="E1" s="4"/>
      <x:c r="F1" s="4"/>
      <x:c r="G1" s="4"/>
      <x:c r="H1" s="4"/>
    </x:row>
    <x:row r="4">
      <x:c r="A4" s="16" t="str">
        <x:v>Валовая маржа \ Выручка</x:v>
      </x:c>
      <x:c r="B4" s="16" t="str">
        <x:v>-20%</x:v>
      </x:c>
      <x:c r="C4" s="16" t="str">
        <x:v>-10%</x:v>
      </x:c>
      <x:c r="D4" s="16" t="str">
        <x:v>BASE</x:v>
      </x:c>
      <x:c r="E4" s="16" t="str">
        <x:v>+10%</x:v>
      </x:c>
      <x:c r="F4" s="16" t="str">
        <x:v>+20%</x:v>
      </x:c>
    </x:row>
    <x:row r="5">
      <x:c r="A5" s="30" t="n">
        <x:v>0.32</x:v>
      </x:c>
      <x:c r="B5" s="56" t="n">
        <x:f>INPUTS!B5*0.8*$A5-INPUTS!B5*0.8*INPUTS!B9-INPUTS!B5*0.8*INPUTS!B11-SUM(INPUTS!B7:B8,INPUTS!B10,INPUTS!B12:B14)</x:f>
        <x:v>-164400</x:v>
      </x:c>
      <x:c r="C5" s="56" t="n">
        <x:f>INPUTS!B5*0.9*$A5-INPUTS!B5*0.9*INPUTS!B9-INPUTS!B5*0.9*INPUTS!B11-SUM(INPUTS!B7:B8,INPUTS!B10,INPUTS!B12:B14)</x:f>
        <x:v>-51200</x:v>
      </x:c>
      <x:c r="D5" s="56" t="n">
        <x:f>INPUTS!B5*1.0*$A5-INPUTS!B5*1.0*INPUTS!B9-INPUTS!B5*1.0*INPUTS!B11-SUM(INPUTS!B7:B8,INPUTS!B10,INPUTS!B12:B14)</x:f>
        <x:v>62000</x:v>
      </x:c>
      <x:c r="E5" s="56" t="n">
        <x:f>INPUTS!B5*1.1*$A5-INPUTS!B5*1.1*INPUTS!B9-INPUTS!B5*1.1*INPUTS!B11-SUM(INPUTS!B7:B8,INPUTS!B10,INPUTS!B12:B14)</x:f>
        <x:v>175200</x:v>
      </x:c>
      <x:c r="F5" s="56" t="n">
        <x:f>INPUTS!B5*1.2*$A5-INPUTS!B5*1.2*INPUTS!B9-INPUTS!B5*1.2*INPUTS!B11-SUM(INPUTS!B7:B8,INPUTS!B10,INPUTS!B12:B14)</x:f>
        <x:v>288400</x:v>
      </x:c>
    </x:row>
    <x:row r="6">
      <x:c r="A6" s="30" t="n">
        <x:v>0.35</x:v>
      </x:c>
      <x:c r="B6" s="56" t="n">
        <x:f>INPUTS!B5*0.8*$A6-INPUTS!B5*0.8*INPUTS!B9-INPUTS!B5*0.8*INPUTS!B11-SUM(INPUTS!B7:B8,INPUTS!B10,INPUTS!B12:B14)</x:f>
        <x:v>-68400</x:v>
      </x:c>
      <x:c r="C6" s="56" t="n">
        <x:f>INPUTS!B5*0.9*$A6-INPUTS!B5*0.9*INPUTS!B9-INPUTS!B5*0.9*INPUTS!B11-SUM(INPUTS!B7:B8,INPUTS!B10,INPUTS!B12:B14)</x:f>
        <x:v>56800</x:v>
      </x:c>
      <x:c r="D6" s="56" t="n">
        <x:f>INPUTS!B5*1.0*$A6-INPUTS!B5*1.0*INPUTS!B9-INPUTS!B5*1.0*INPUTS!B11-SUM(INPUTS!B7:B8,INPUTS!B10,INPUTS!B12:B14)</x:f>
        <x:v>182000</x:v>
      </x:c>
      <x:c r="E6" s="56" t="n">
        <x:f>INPUTS!B5*1.1*$A6-INPUTS!B5*1.1*INPUTS!B9-INPUTS!B5*1.1*INPUTS!B11-SUM(INPUTS!B7:B8,INPUTS!B10,INPUTS!B12:B14)</x:f>
        <x:v>307200</x:v>
      </x:c>
      <x:c r="F6" s="56" t="n">
        <x:f>INPUTS!B5*1.2*$A6-INPUTS!B5*1.2*INPUTS!B9-INPUTS!B5*1.2*INPUTS!B11-SUM(INPUTS!B7:B8,INPUTS!B10,INPUTS!B12:B14)</x:f>
        <x:v>432400</x:v>
      </x:c>
    </x:row>
    <x:row r="7">
      <x:c r="A7" s="30" t="n">
        <x:v>0.38</x:v>
      </x:c>
      <x:c r="B7" s="56" t="n">
        <x:f>INPUTS!B5*0.8*$A7-INPUTS!B5*0.8*INPUTS!B9-INPUTS!B5*0.8*INPUTS!B11-SUM(INPUTS!B7:B8,INPUTS!B10,INPUTS!B12:B14)</x:f>
        <x:v>27600</x:v>
      </x:c>
      <x:c r="C7" s="56" t="n">
        <x:f>INPUTS!B5*0.9*$A7-INPUTS!B5*0.9*INPUTS!B9-INPUTS!B5*0.9*INPUTS!B11-SUM(INPUTS!B7:B8,INPUTS!B10,INPUTS!B12:B14)</x:f>
        <x:v>164800</x:v>
      </x:c>
      <x:c r="D7" s="56" t="n">
        <x:f>INPUTS!B5*1.0*$A7-INPUTS!B5*1.0*INPUTS!B9-INPUTS!B5*1.0*INPUTS!B11-SUM(INPUTS!B7:B8,INPUTS!B10,INPUTS!B12:B14)</x:f>
        <x:v>302000</x:v>
      </x:c>
      <x:c r="E7" s="56" t="n">
        <x:f>INPUTS!B5*1.1*$A7-INPUTS!B5*1.1*INPUTS!B9-INPUTS!B5*1.1*INPUTS!B11-SUM(INPUTS!B7:B8,INPUTS!B10,INPUTS!B12:B14)</x:f>
        <x:v>439200</x:v>
      </x:c>
      <x:c r="F7" s="56" t="n">
        <x:f>INPUTS!B5*1.2*$A7-INPUTS!B5*1.2*INPUTS!B9-INPUTS!B5*1.2*INPUTS!B11-SUM(INPUTS!B7:B8,INPUTS!B10,INPUTS!B12:B14)</x:f>
        <x:v>576400</x:v>
      </x:c>
    </x:row>
    <x:row r="8">
      <x:c r="A8" s="30" t="n">
        <x:v>0.41</x:v>
      </x:c>
      <x:c r="B8" s="56" t="n">
        <x:f>INPUTS!B5*0.8*$A8-INPUTS!B5*0.8*INPUTS!B9-INPUTS!B5*0.8*INPUTS!B11-SUM(INPUTS!B7:B8,INPUTS!B10,INPUTS!B12:B14)</x:f>
        <x:v>123600</x:v>
      </x:c>
      <x:c r="C8" s="56" t="n">
        <x:f>INPUTS!B5*0.9*$A8-INPUTS!B5*0.9*INPUTS!B9-INPUTS!B5*0.9*INPUTS!B11-SUM(INPUTS!B7:B8,INPUTS!B10,INPUTS!B12:B14)</x:f>
        <x:v>272800</x:v>
      </x:c>
      <x:c r="D8" s="56" t="n">
        <x:f>INPUTS!B5*1.0*$A8-INPUTS!B5*1.0*INPUTS!B9-INPUTS!B5*1.0*INPUTS!B11-SUM(INPUTS!B7:B8,INPUTS!B10,INPUTS!B12:B14)</x:f>
        <x:v>422000</x:v>
      </x:c>
      <x:c r="E8" s="56" t="n">
        <x:f>INPUTS!B5*1.1*$A8-INPUTS!B5*1.1*INPUTS!B9-INPUTS!B5*1.1*INPUTS!B11-SUM(INPUTS!B7:B8,INPUTS!B10,INPUTS!B12:B14)</x:f>
        <x:v>571200</x:v>
      </x:c>
      <x:c r="F8" s="56" t="n">
        <x:f>INPUTS!B5*1.2*$A8-INPUTS!B5*1.2*INPUTS!B9-INPUTS!B5*1.2*INPUTS!B11-SUM(INPUTS!B7:B8,INPUTS!B10,INPUTS!B12:B14)</x:f>
        <x:v>720399.9999999998</x:v>
      </x:c>
    </x:row>
    <x:row r="9">
      <x:c r="A9" s="30" t="n">
        <x:v>0.44</x:v>
      </x:c>
      <x:c r="B9" s="56" t="n">
        <x:f>INPUTS!B5*0.8*$A9-INPUTS!B5*0.8*INPUTS!B9-INPUTS!B5*0.8*INPUTS!B11-SUM(INPUTS!B7:B8,INPUTS!B10,INPUTS!B12:B14)</x:f>
        <x:v>219600</x:v>
      </x:c>
      <x:c r="C9" s="56" t="n">
        <x:f>INPUTS!B5*0.9*$A9-INPUTS!B5*0.9*INPUTS!B9-INPUTS!B5*0.9*INPUTS!B11-SUM(INPUTS!B7:B8,INPUTS!B10,INPUTS!B12:B14)</x:f>
        <x:v>380800</x:v>
      </x:c>
      <x:c r="D9" s="56" t="n">
        <x:f>INPUTS!B5*1.0*$A9-INPUTS!B5*1.0*INPUTS!B9-INPUTS!B5*1.0*INPUTS!B11-SUM(INPUTS!B7:B8,INPUTS!B10,INPUTS!B12:B14)</x:f>
        <x:v>542000</x:v>
      </x:c>
      <x:c r="E9" s="56" t="n">
        <x:f>INPUTS!B5*1.1*$A9-INPUTS!B5*1.1*INPUTS!B9-INPUTS!B5*1.1*INPUTS!B11-SUM(INPUTS!B7:B8,INPUTS!B10,INPUTS!B12:B14)</x:f>
        <x:v>703200</x:v>
      </x:c>
      <x:c r="F9" s="56" t="n">
        <x:f>INPUTS!B5*1.2*$A9-INPUTS!B5*1.2*INPUTS!B9-INPUTS!B5*1.2*INPUTS!B11-SUM(INPUTS!B7:B8,INPUTS!B10,INPUTS!B12:B14)</x:f>
        <x:v>864400</x:v>
      </x:c>
    </x:row>
  </x:sheetData>
  <x:mergeCells>
    <x:mergeCell ref="A1:H1"/>
  </x:mergeCells>
  <x:conditionalFormatting sqref="B5:F9">
    <x:cfRule type="colorScale" priority="1">
      <x:colorScale>
        <x:cfvo type="min"/>
        <x:cfvo type="percentile" val="50"/>
        <x:cfvo type="max"/>
        <x:color rgb="FFF4CCCC"/>
        <x:color rgb="FFFFF2CC"/>
        <x:color rgb="FFD9EAD3"/>
      </x:colorScale>
    </x:cfRule>
  </x:conditionalFormatting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FormatPr defaultRowHeight="15"/>
  <x:cols>
    <x:col min="1" max="1" width="40" hidden="0" customWidth="1"/>
    <x:col min="2" max="2" width="22" hidden="0" customWidth="1"/>
    <x:col min="3" max="3" width="25" hidden="0" customWidth="1"/>
    <x:col min="4" max="4" width="18" hidden="0" customWidth="1"/>
  </x:cols>
  <x:sheetData>
    <x:row r="1" ht="28" customHeight="1">
      <x:c r="A1" s="4" t="str">
        <x:v>Dashboard готовности к масштабированию</x:v>
      </x:c>
      <x:c r="B1" s="4"/>
      <x:c r="C1" s="4"/>
      <x:c r="D1" s="4"/>
      <x:c r="E1" s="4"/>
      <x:c r="F1" s="4"/>
      <x:c r="G1" s="4"/>
      <x:c r="H1" s="4"/>
    </x:row>
    <x:row r="2" ht="34" customHeight="1">
      <x:c r="A2" s="10" t="str">
        <x:v>Финансовый GO невозможен, если экономика, деньги или управленческая система не выдерживают рост.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KPI</x:v>
      </x:c>
      <x:c r="B4" s="16" t="str">
        <x:v>Значение</x:v>
      </x:c>
      <x:c r="C4" s="16" t="str">
        <x:v>Порог/логика</x:v>
      </x:c>
      <x:c r="D4" s="16" t="str">
        <x:v>Статус</x:v>
      </x:c>
    </x:row>
    <x:row r="5">
      <x:c r="A5" t="str">
        <x:v>Операционный вклад точки</x:v>
      </x:c>
      <x:c r="B5" s="56" t="n">
        <x:f>UNIT_ECONOMICS!B15</x:f>
        <x:v>302000</x:v>
      </x:c>
      <x:c r="C5" t="str">
        <x:v>&gt; 0</x:v>
      </x:c>
      <x:c r="D5" t="str">
        <x:f>IF(B5&gt;0,"OK","STOP")</x:f>
        <x:v>OK</x:v>
      </x:c>
    </x:row>
    <x:row r="6">
      <x:c r="A6" t="str">
        <x:v>Операционная маржа</x:v>
      </x:c>
      <x:c r="B6" s="58" t="n">
        <x:f>UNIT_ECONOMICS!B16</x:f>
        <x:v>0.0755</x:v>
      </x:c>
      <x:c r="C6" t="str">
        <x:v>&gt;= 10%</x:v>
      </x:c>
      <x:c r="D6" t="str">
        <x:f>IF(B6&gt;=0.1,"OK","RECHECK")</x:f>
        <x:v>RECHECK</x:v>
      </x:c>
    </x:row>
    <x:row r="7">
      <x:c r="A7" t="str">
        <x:v>Срок возврата CAPEX</x:v>
      </x:c>
      <x:c r="B7" s="62" t="n">
        <x:f>UNIT_ECONOMICS!B19</x:f>
        <x:v>14.900662251655628</x:v>
      </x:c>
      <x:c r="C7" t="str">
        <x:v>&lt;= целевого</x:v>
      </x:c>
      <x:c r="D7" t="str">
        <x:f>IF(AND(B7&gt;0,B7&lt;=INPUTS!B18),"OK","RECHECK")</x:f>
        <x:v>OK</x:v>
      </x:c>
    </x:row>
    <x:row r="8">
      <x:c r="A8" t="str">
        <x:v>WEAK-сценарий прибыль</x:v>
      </x:c>
      <x:c r="B8" s="56" t="n">
        <x:f>SCENARIOS!F5</x:f>
        <x:v>-148400</x:v>
      </x:c>
      <x:c r="C8" t="str">
        <x:v>&gt;= 0</x:v>
      </x:c>
      <x:c r="D8" t="str">
        <x:f>IF(B8&gt;=0,"OK","RECHECK")</x:f>
        <x:v>RECHECK</x:v>
      </x:c>
    </x:row>
    <x:row r="9">
      <x:c r="A9" t="str">
        <x:v>Минимальный накопленный cash-flow</x:v>
      </x:c>
      <x:c r="B9" s="56" t="n">
        <x:f>MIN(CASHFLOW_12M!B9:M9)</x:f>
        <x:v>1150000</x:v>
      </x:c>
      <x:c r="C9" t="str">
        <x:v>&gt;= буфера</x:v>
      </x:c>
      <x:c r="D9" t="str">
        <x:f>IF(B9&lt;0,"STOP",IF(B9&lt;INPUTS!B17,"RECHECK","OK"))</x:f>
        <x:v>OK</x:v>
      </x:c>
    </x:row>
    <x:row r="10">
      <x:c r="A10" t="str">
        <x:v>Загрузка владельца после роста</x:v>
      </x:c>
      <x:c r="B10" s="58" t="n">
        <x:f>CAPACITY!B11</x:f>
        <x:v>0.9</x:v>
      </x:c>
      <x:c r="C10" t="str">
        <x:v>&lt;= 100%</x:v>
      </x:c>
      <x:c r="D10" t="str">
        <x:f>IF(B10&lt;=1,"OK","RECHECK")</x:f>
        <x:v>OK</x:v>
      </x:c>
    </x:row>
    <x:row r="11">
      <x:c r="A11" t="str">
        <x:v>Доля процессов со статусом Работает/Проверен</x:v>
      </x:c>
      <x:c r="B11" s="58" t="n">
        <x:f>(COUNTIF(STANDARDS!G5:G16,"Работает")+COUNTIF(STANDARDS!G5:G16,"Проверен"))/12</x:f>
        <x:v>0</x:v>
      </x:c>
      <x:c r="C11" t="str">
        <x:v>&gt;= порога</x:v>
      </x:c>
      <x:c r="D11" t="str">
        <x:f>IF(B11&gt;=INPUTS!B23,"OK","RECHECK")</x:f>
        <x:v>RECHECK</x:v>
      </x:c>
    </x:row>
    <x:row r="12">
      <x:c r="A12" t="str">
        <x:v>Доля критичных поставщиков с резервом</x:v>
      </x:c>
      <x:c r="B12" s="58" t="n">
        <x:f>IFERROR(COUNTIFS(QUALITY_SUPPLIERS!B5:B19,3,QUALITY_SUPPLIERS!C5:C19,"Да")/COUNTIF(QUALITY_SUPPLIERS!B5:B19,3),0)</x:f>
        <x:v>0</x:v>
      </x:c>
      <x:c r="C12" t="str">
        <x:v>&gt;= порога</x:v>
      </x:c>
      <x:c r="D12" t="str">
        <x:f>IF(B12&gt;=INPUTS!B24,"OK","RECHECK")</x:f>
        <x:v>RECHECK</x:v>
      </x:c>
    </x:row>
    <x:row r="13">
      <x:c r="A13" t="str">
        <x:v>Закрытие клиентских сигналов</x:v>
      </x:c>
      <x:c r="B13" s="58" t="n">
        <x:f>IFERROR(COUNTIF(FEEDBACK_LOOP!H5:H34,"Да")/COUNTA(FEEDBACK_LOOP!B5:B34),0)</x:f>
        <x:v>0</x:v>
      </x:c>
      <x:c r="C13" t="str">
        <x:v>&gt;= порога</x:v>
      </x:c>
      <x:c r="D13" t="str">
        <x:f>IF(B13&gt;=INPUTS!B25,"OK","RECHECK")</x:f>
        <x:v>RECHECK</x:v>
      </x:c>
    </x:row>
    <x:row r="14">
      <x:c r="A14" t="str">
        <x:v>Средний риск зависимости от владельца</x:v>
      </x:c>
      <x:c r="B14" s="64" t="n">
        <x:f>AVERAGE(OWNER_DEPENDENCY!F5:F16)</x:f>
        <x:v>9</x:v>
      </x:c>
      <x:c r="C14" t="str">
        <x:v>&lt;= 5</x:v>
      </x:c>
      <x:c r="D14" t="str">
        <x:f>IF(B14&lt;=5,"OK","RECHECK")</x:f>
        <x:v>RECHECK</x:v>
      </x:c>
    </x:row>
    <x:row r="15">
      <x:c r="A15" t="str">
        <x:v>Баллы: своя сеть</x:v>
      </x:c>
      <x:c r="B15" s="60" t="n">
        <x:f>GROWTH_ARCHITECTURE!C13</x:f>
        <x:v>3.5800000000000005</x:v>
      </x:c>
      <x:c r="C15" t="str">
        <x:v>сравнение</x:v>
      </x:c>
      <x:c r="D15" t="str"/>
    </x:row>
    <x:row r="16">
      <x:c r="A16" t="str">
        <x:v>Баллы: франшиза</x:v>
      </x:c>
      <x:c r="B16" s="60" t="n">
        <x:f>GROWTH_ARCHITECTURE!D13</x:f>
        <x:v>3.63</x:v>
      </x:c>
      <x:c r="C16" t="str">
        <x:v>сравнение</x:v>
      </x:c>
      <x:c r="D16" t="str"/>
    </x:row>
    <x:row r="17">
      <x:c r="A17" t="str">
        <x:v>Баллы: партнёрство</x:v>
      </x:c>
      <x:c r="B17" s="60" t="n">
        <x:f>GROWTH_ARCHITECTURE!E13</x:f>
        <x:v>3.8899999999999997</x:v>
      </x:c>
      <x:c r="C17" t="str">
        <x:v>сравнение</x:v>
      </x:c>
      <x:c r="D17" t="str"/>
    </x:row>
    <x:row r="18">
      <x:c r="A18" t="str">
        <x:v>ИТОГОВЫЙ ВЕРДИКТ</x:v>
      </x:c>
      <x:c r="B18" t="str">
        <x:f>IF(OR(D5="STOP",D9="STOP"),"STOP",IF(COUNTIF(D5:D14,"RECHECK")&gt;0,"RECHECK","GO"))</x:f>
        <x:v>RECHECK</x:v>
      </x:c>
      <x:c r="C18" t="str">
        <x:v>GO / RECHECK / STOP</x:v>
      </x:c>
      <x:c r="D18" t="str">
        <x:f>B18</x:f>
        <x:v>RECHECK</x:v>
      </x:c>
    </x:row>
  </x:sheetData>
  <x:mergeCells>
    <x:mergeCell ref="A1:H1"/>
    <x:mergeCell ref="A2:H2"/>
  </x:mergeCells>
  <x:conditionalFormatting sqref="D5:D18">
    <x:cfRule type="expression" dxfId="1" priority="1">
      <x:formula>D5="OK"</x:formula>
    </x:cfRule>
    <x:cfRule type="expression" dxfId="2" priority="2">
      <x:formula>D5="RECHECK"</x:formula>
    </x:cfRule>
    <x:cfRule type="expression" dxfId="3" priority="3">
      <x:formula>D5="STOP"</x:formula>
    </x:cfRule>
  </x:conditionalFormatting>
  <x:pageMargins left="0.7" right="0.7" top="0.75" bottom="0.75" header="0.3" footer="0.3"/>
</x:worksheet>
</file>

<file path=xl/worksheets/sheet16.xml><?xml version="1.0" encoding="utf-8"?>
<x:worksheet xmlns:x="http://schemas.openxmlformats.org/spreadsheetml/2006/main">
  <x:sheetFormatPr defaultRowHeight="15"/>
  <x:cols>
    <x:col min="1" max="1" width="34" hidden="0" customWidth="1"/>
    <x:col min="2" max="2" width="58" hidden="0" customWidth="1"/>
    <x:col min="3" max="3" width="58" hidden="0" customWidth="1"/>
    <x:col min="4" max="4" width="22" hidden="0" customWidth="1"/>
  </x:cols>
  <x:sheetData>
    <x:row r="1" ht="28" customHeight="1">
      <x:c r="A1" s="4" t="str">
        <x:v>Источники и ограничения</x:v>
      </x:c>
      <x:c r="B1" s="4"/>
      <x:c r="C1" s="4"/>
      <x:c r="D1" s="4"/>
      <x:c r="E1" s="4"/>
      <x:c r="F1" s="4"/>
      <x:c r="G1" s="4"/>
      <x:c r="H1" s="4"/>
    </x:row>
    <x:row r="2" ht="34" customHeight="1">
      <x:c r="A2" s="10" t="str">
        <x:v>Факты о «ВкусВилле» — только для разбора компании, а не как входы в сценарную экономику пользователя.</x:v>
      </x:c>
      <x:c r="B2" s="10"/>
      <x:c r="C2" s="10"/>
      <x:c r="D2" s="10"/>
      <x:c r="E2" s="10"/>
      <x:c r="F2" s="10"/>
      <x:c r="G2" s="10"/>
      <x:c r="H2" s="10"/>
    </x:row>
    <x:row r="4">
      <x:c r="A4" s="16" t="str">
        <x:v>Источник</x:v>
      </x:c>
      <x:c r="B4" s="16" t="str">
        <x:v>URL</x:v>
      </x:c>
      <x:c r="C4" s="16" t="str">
        <x:v>Что подтверждает</x:v>
      </x:c>
      <x:c r="D4" s="16" t="str">
        <x:v>Дата/статус</x:v>
      </x:c>
    </x:row>
    <x:row r="5">
      <x:c r="A5" s="20" t="str">
        <x:v>ВкусВилл — история</x:v>
      </x:c>
      <x:c r="B5" s="20" t="str">
        <x:v>https://vkusvill.ru/history/</x:v>
      </x:c>
      <x:c r="C5" s="20" t="str">
        <x:v>История, 103 новые точки в 2025, новые форматы, ТехВилл</x:v>
      </x:c>
      <x:c r="D5" s="20" t="str">
        <x:v>проверено 24.08.2026</x:v>
      </x:c>
    </x:row>
    <x:row r="6">
      <x:c r="A6" s="20" t="str">
        <x:v>ВкусВилл — FAQ: как открыть в своём городе</x:v>
      </x:c>
      <x:c r="B6" s="20" t="str">
        <x:v>https://vkusvill.ru/faq/kak-otkryt-vkusvill-v-svoyem-gorode/</x:v>
      </x:c>
      <x:c r="C6" s="20" t="str">
        <x:v>Классической франшизы нет; магазины и дарксторы открывает сама компания</x:v>
      </x:c>
      <x:c r="D6" s="20" t="str">
        <x:v>обновлено 13.05.2026</x:v>
      </x:c>
    </x:row>
    <x:row r="7">
      <x:c r="A7" s="20" t="str">
        <x:v>ВкусВилл — FAQ: число точек</x:v>
      </x:c>
      <x:c r="B7" s="20" t="str">
        <x:v>https://vkusvill.ru/faq/skolko-magazinov-vkusvill-v-rossii/</x:v>
      </x:c>
      <x:c r="C7" s="20" t="str">
        <x:v>Более 2 000 торговых точек, &gt;150 городов на май 2026</x:v>
      </x:c>
      <x:c r="D7" s="20" t="str">
        <x:v>создано 29.05.2026</x:v>
      </x:c>
    </x:row>
    <x:row r="8">
      <x:c r="A8" s="20" t="str">
        <x:v>ВкусВилл — партнёрская программа</x:v>
      </x:c>
      <x:c r="B8" s="20" t="str">
        <x:v>https://partners.vkusvill.ru/</x:v>
      </x:c>
      <x:c r="C8" s="20" t="str">
        <x:v>1 644 магазина, &gt;160 городов, 10,5 млн курьерских заказов/мес — другой текущий контур/определение</x:v>
      </x:c>
      <x:c r="D8" s="20" t="str">
        <x:v>текущая страница</x:v>
      </x:c>
    </x:row>
    <x:row r="9">
      <x:c r="A9" s="20" t="str">
        <x:v>ВкусВилл — поставщикам</x:v>
      </x:c>
      <x:c r="B9" s="20" t="str">
        <x:v>https://vkusvill.ru/proizvoditelyam/</x:v>
      </x:c>
      <x:c r="C9" s="20" t="str">
        <x:v>Более 1 000 поставщиков по России</x:v>
      </x:c>
      <x:c r="D9" s="20" t="str">
        <x:v>текущая страница</x:v>
      </x:c>
    </x:row>
    <x:row r="10">
      <x:c r="A10" s="20" t="str">
        <x:v>ВкусВилл — качество</x:v>
      </x:c>
      <x:c r="B10" s="20" t="str">
        <x:v>https://vkusvill.ru/faq/kak-vkusvill-kontroliruet-kachestvo-svoikh-produktov/</x:v>
      </x:c>
      <x:c r="C10" s="20" t="str">
        <x:v>Поставщики, аудиты, лаборатории, входной контроль и отзывы</x:v>
      </x:c>
      <x:c r="D10" s="20" t="str">
        <x:v>создано 07.07.2026</x:v>
      </x:c>
    </x:row>
    <x:row r="11">
      <x:c r="A11" s="20" t="str">
        <x:v>ВкусВилл — 15 фактов о качестве</x:v>
      </x:c>
      <x:c r="B11" s="20" t="str">
        <x:v>https://vkusvill.ru/media/journal/kachestvo-vkusvill.html</x:v>
      </x:c>
      <x:c r="C11" s="20" t="str">
        <x:v>Система контроля качества</x:v>
      </x:c>
      <x:c r="D11" s="20" t="str">
        <x:v>обновлено 29.01.2026</x:v>
      </x:c>
    </x:row>
    <x:row r="12">
      <x:c r="A12" s="20" t="str">
        <x:v>ВкусВилл — франшиза: частые вопросы</x:v>
      </x:c>
      <x:c r="B12" s="20" t="str">
        <x:v>https://vkusvill.ru/media/journal/franshiza-vkusvilla-chastye-voprosy.html</x:v>
      </x:c>
      <x:c r="C12" s="20" t="str">
        <x:v>Почему компания не продаёт классическую франшизу и какие партнёрские схемы использует</x:v>
      </x:c>
      <x:c r="D12" s="20" t="str">
        <x:v>обновлено 15.03.2025</x:v>
      </x:c>
    </x:row>
    <x:row r="13">
      <x:c r="A13" s="20" t="str">
        <x:v>ВкусВилл — короткие сроки годности</x:v>
      </x:c>
      <x:c r="B13" s="20" t="str">
        <x:v>https://vkusvill.ru/faq/pochemu-v-vkusville-takoy-korotkiy-srok-godnosti-produktov-/</x:v>
      </x:c>
      <x:c r="C13" s="20" t="str">
        <x:v>Короткие сроки и более частые поставки небольшими партиями</x:v>
      </x:c>
      <x:c r="D13" s="20" t="str">
        <x:v>создано 13.05.2026</x:v>
      </x:c>
    </x:row>
    <x:row r="14">
      <x:c r="A14" s="20" t="str">
        <x:v>AK&amp;M — РСБУ 2025</x:v>
      </x:c>
      <x:c r="B14" s="20" t="str">
        <x:v>https://www.akm.ru/news/chistaya_pribyl_vkusvilla_po_rsbu_za_2025_god_vyrosla_na_8_1/</x:v>
      </x:c>
      <x:c r="C14" s="20" t="str">
        <x:v>АО «ВкусВилл»: выручка 358,6 млрд ₽, чистая прибыль 6,58 млрд ₽</x:v>
      </x:c>
      <x:c r="D14" s="20" t="str">
        <x:v>01.04.2026</x:v>
      </x:c>
    </x:row>
    <x:row r="15">
      <x:c r="A15" s="20" t="str">
        <x:v>Оговорка</x:v>
      </x:c>
      <x:c r="B15" s="20" t="str"/>
      <x:c r="C15" s="20" t="str">
        <x:v>Финансовые данные РСБУ относятся к АО «ВкусВилл»; они не являются P&amp;L одной точки или всей группы во всех периметрах.</x:v>
      </x:c>
      <x:c r="D15" s="20" t="str"/>
    </x:row>
  </x:sheetData>
  <x:mergeCells>
    <x:mergeCell ref="A1:H1"/>
    <x:mergeCell ref="A2:H2"/>
  </x:mergeCells>
  <x:pageMargins left="0.7" right="0.7" top="0.75" bottom="0.75" header="0.3" footer="0.3"/>
</x:worksheet>
</file>