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cfd161c3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c0872a9ddf64afc"/>
    <x:sheet xmlns:r="http://schemas.openxmlformats.org/officeDocument/2006/relationships" name="Факты_кейса" sheetId="2" r:id="R4f5f30187cc84628"/>
    <x:sheet xmlns:r="http://schemas.openxmlformats.org/officeDocument/2006/relationships" name="Вводные" sheetId="3" r:id="R5a879fea86af4627"/>
    <x:sheet xmlns:r="http://schemas.openxmlformats.org/officeDocument/2006/relationships" name="Юнит_экономика" sheetId="4" r:id="R78ef857e0aa14119"/>
    <x:sheet xmlns:r="http://schemas.openxmlformats.org/officeDocument/2006/relationships" name="PMF" sheetId="5" r:id="Rf1f0fab355dd4844"/>
    <x:sheet xmlns:r="http://schemas.openxmlformats.org/officeDocument/2006/relationships" name="Запас_MOQ" sheetId="6" r:id="Ree5d61cf67b74892"/>
    <x:sheet xmlns:r="http://schemas.openxmlformats.org/officeDocument/2006/relationships" name="Поставщик_FX" sheetId="7" r:id="R85ce076863f14907"/>
    <x:sheet xmlns:r="http://schemas.openxmlformats.org/officeDocument/2006/relationships" name="Сценарии" sheetId="8" r:id="Re258f830541441d7"/>
    <x:sheet xmlns:r="http://schemas.openxmlformats.org/officeDocument/2006/relationships" name="Чувствительность" sheetId="9" r:id="Rd5eaf52334834b7a"/>
    <x:sheet xmlns:r="http://schemas.openxmlformats.org/officeDocument/2006/relationships" name="Сигналы" sheetId="10" r:id="Rc51c8c7c88ce45ca"/>
    <x:sheet xmlns:r="http://schemas.openxmlformats.org/officeDocument/2006/relationships" name="Решения" sheetId="11" r:id="Re071f3cb3520493d"/>
    <x:sheet xmlns:r="http://schemas.openxmlformats.org/officeDocument/2006/relationships" name="Дашборд" sheetId="12" r:id="R933776ed72fe4377"/>
    <x:sheet xmlns:r="http://schemas.openxmlformats.org/officeDocument/2006/relationships" name="Источники" sheetId="13" r:id="Rcb0ef303bfc040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-"/>
    <x:numFmt numFmtId="201" formatCode="0.0%;[Red](0.0%);-"/>
    <x:numFmt numFmtId="202" formatCode="0.0"/>
    <x:numFmt numFmtId="203" formatCode="0"/>
    <x:numFmt numFmtId="204" formatCode="0.00x"/>
    <x:numFmt numFmtId="205" formatCode="#,##0"/>
  </x:numFmts>
  <x:fonts count="8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sz val="11"/>
      <x:color rgb="FF0E1E35"/>
      <x:name val="Carlito"/>
    </x:font>
    <x:font>
      <x:b/>
      <x:sz val="11"/>
      <x:color rgb="FF0E1E35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1E35"/>
      </x:patternFill>
    </x:fill>
    <x:fill>
      <x:patternFill patternType="solid">
        <x:fgColor rgb="FFB3976A"/>
      </x:patternFill>
    </x:fill>
    <x:fill>
      <x:patternFill patternType="solid">
        <x:fgColor rgb="FFFFF2CC"/>
      </x:patternFill>
    </x:fill>
    <x:fill>
      <x:patternFill patternType="solid">
        <x:fgColor rgb="FFE9E4DC"/>
      </x:patternFill>
    </x:fill>
  </x:fills>
  <x:borders count="2">
    <x:border/>
    <x:border/>
  </x:borders>
  <x:cellStyleXfs count="1">
    <x:xf numFmtId="0" fontId="0" fillId="0" borderId="0"/>
  </x:cellStyleXfs>
  <x:cellXfs count="1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6" fillId="0" borderId="0" xfId="0" applyNumberFormat="1" applyFont="1" applyFill="1" applyBorder="1"/>
    <x:xf numFmtId="200" fontId="7" fillId="0" borderId="0" xfId="0" applyNumberFormat="1" applyFont="1" applyFill="1" applyBorder="1"/>
    <x:xf numFmtId="200" fontId="6" fillId="0" borderId="1" xfId="0" applyNumberFormat="1" applyFont="1" applyFill="1" applyBorder="1"/>
    <x:xf numFmtId="200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200" fontId="6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3" fontId="7" fillId="0" borderId="1" xfId="0" applyNumberFormat="1" applyFont="1" applyFill="1" applyBorder="1" applyAlignment="1">
      <x:alignment wrapText="1"/>
    </x:xf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4" fontId="6" fillId="0" borderId="0" xfId="0" applyNumberFormat="1" applyFont="1" applyFill="1" applyBorder="1"/>
    <x:xf numFmtId="204" fontId="0" fillId="0" borderId="0" xfId="0" applyNumberFormat="1" applyFont="1" applyFill="1" applyBorder="1"/>
    <x:xf numFmtId="204" fontId="6" fillId="0" borderId="1" xfId="0" applyNumberFormat="1" applyFont="1" applyFill="1" applyBorder="1"/>
    <x:xf numFmtId="204" fontId="0" fillId="0" borderId="1" xfId="0" applyNumberFormat="1" applyFont="1" applyFill="1" applyBorder="1"/>
    <x:xf numFmtId="201" fontId="6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4" fontId="6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4" fontId="6" fillId="0" borderId="1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5" fontId="6" fillId="0" borderId="0" xfId="0" applyNumberFormat="1" applyFont="1" applyFill="1" applyBorder="1"/>
    <x:xf numFmtId="205" fontId="6" fillId="0" borderId="1" xfId="0" applyNumberFormat="1" applyFont="1" applyFill="1" applyBorder="1"/>
    <x:xf numFmtId="204" fontId="7" fillId="0" borderId="0" xfId="0" applyNumberFormat="1" applyFont="1" applyFill="1" applyBorder="1"/>
    <x:xf numFmtId="204" fontId="7" fillId="0" borderId="1" xfId="0" applyNumberFormat="1" applyFont="1" applyFill="1" applyBorder="1"/>
    <x:xf numFmtId="205" fontId="7" fillId="0" borderId="0" xfId="0" applyNumberFormat="1" applyFont="1" applyFill="1" applyBorder="1"/>
    <x:xf numFmtId="205" fontId="7" fillId="0" borderId="1" xfId="0" applyNumberFormat="1" applyFont="1" applyFill="1" applyBorder="1"/>
    <x:xf numFmtId="205" fontId="6" fillId="0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205" fontId="7" fillId="0" borderId="0" xfId="0" applyNumberFormat="1" applyFont="1" applyFill="1" applyBorder="1" applyAlignment="1">
      <x:alignment wrapText="1"/>
    </x:xf>
    <x:xf numFmtId="205" fontId="6" fillId="0" borderId="1" xfId="0" applyNumberFormat="1" applyFont="1" applyFill="1" applyBorder="1" applyAlignment="1">
      <x:alignment wrapText="1"/>
    </x:xf>
    <x:xf numFmtId="204" fontId="7" fillId="0" borderId="1" xfId="0" applyNumberFormat="1" applyFont="1" applyFill="1" applyBorder="1" applyAlignment="1">
      <x:alignment wrapText="1"/>
    </x:xf>
    <x:xf numFmtId="205" fontId="7" fillId="0" borderId="1" xfId="0" applyNumberFormat="1" applyFont="1" applyFill="1" applyBorder="1" applyAlignment="1">
      <x:alignment wrapText="1"/>
    </x:xf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2" fontId="6" fillId="0" borderId="0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204" fontId="5" fillId="0" borderId="0" xfId="0" applyNumberFormat="1" applyFont="1" applyFill="1" applyBorder="1"/>
    <x:xf numFmtId="204" fontId="5" fillId="0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204" fontId="5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4" fontId="5" fillId="0" borderId="1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3" fontId="6" fillId="0" borderId="0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C3D35"/>
      </x:font>
      <x:fill>
        <x:patternFill patternType="solid">
          <x:bgColor rgb="FFF4CCCC"/>
        </x:patternFill>
      </x:fill>
    </x:dxf>
    <x:dxf>
      <x:font>
        <x:b/>
        <x:color rgb="FFB5842C"/>
      </x:font>
      <x:fill>
        <x:patternFill patternType="solid">
          <x:bgColor rgb="FFFFF2CC"/>
        </x:patternFill>
      </x:fill>
    </x:dxf>
    <x:dxf>
      <x:font>
        <x:b/>
        <x:color rgb="FF416A56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f05abf84e4632" /><Relationship Type="http://schemas.openxmlformats.org/officeDocument/2006/relationships/theme" Target="/xl/theme/theme1.xml" Id="R754d6d43da564238" /><Relationship Type="http://schemas.openxmlformats.org/officeDocument/2006/relationships/sharedStrings" Target="/xl/sharedStrings.xml" Id="Re5bb71db4dc84188" /><Relationship Type="http://schemas.openxmlformats.org/officeDocument/2006/relationships/worksheet" Target="/xl/worksheets/sheet1.xml" Id="Rac0872a9ddf64afc" /><Relationship Type="http://schemas.openxmlformats.org/officeDocument/2006/relationships/worksheet" Target="/xl/worksheets/sheet2.xml" Id="R4f5f30187cc84628" /><Relationship Type="http://schemas.openxmlformats.org/officeDocument/2006/relationships/worksheet" Target="/xl/worksheets/sheet3.xml" Id="R5a879fea86af4627" /><Relationship Type="http://schemas.openxmlformats.org/officeDocument/2006/relationships/worksheet" Target="/xl/worksheets/sheet4.xml" Id="R78ef857e0aa14119" /><Relationship Type="http://schemas.openxmlformats.org/officeDocument/2006/relationships/worksheet" Target="/xl/worksheets/sheet5.xml" Id="Rf1f0fab355dd4844" /><Relationship Type="http://schemas.openxmlformats.org/officeDocument/2006/relationships/worksheet" Target="/xl/worksheets/sheet6.xml" Id="Ree5d61cf67b74892" /><Relationship Type="http://schemas.openxmlformats.org/officeDocument/2006/relationships/worksheet" Target="/xl/worksheets/sheet7.xml" Id="R85ce076863f14907" /><Relationship Type="http://schemas.openxmlformats.org/officeDocument/2006/relationships/worksheet" Target="/xl/worksheets/sheet8.xml" Id="Re258f830541441d7" /><Relationship Type="http://schemas.openxmlformats.org/officeDocument/2006/relationships/worksheet" Target="/xl/worksheets/sheet9.xml" Id="Rd5eaf52334834b7a" /><Relationship Type="http://schemas.openxmlformats.org/officeDocument/2006/relationships/worksheet" Target="/xl/worksheets/sheet10.xml" Id="Rc51c8c7c88ce45ca" /><Relationship Type="http://schemas.openxmlformats.org/officeDocument/2006/relationships/worksheet" Target="/xl/worksheets/sheet11.xml" Id="Re071f3cb3520493d" /><Relationship Type="http://schemas.openxmlformats.org/officeDocument/2006/relationships/worksheet" Target="/xl/worksheets/sheet12.xml" Id="R933776ed72fe4377" /><Relationship Type="http://schemas.openxmlformats.org/officeDocument/2006/relationships/worksheet" Target="/xl/worksheets/sheet13.xml" Id="Rcb0ef303bfc040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360f8093dd3438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Операционный результат по сценариям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Спрос, x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'Сценарии'!$B$5:$B$8</c:f>
              <c:numCache>
                <c:formatCode>0.00x</c:formatCode>
                <c:ptCount val="0"/>
              </c:numCache>
            </c:numRef>
          </c:val>
        </c:ser>
        <c:ser>
          <c:idx val="1"/>
          <c:order val="1"/>
          <c:tx>
            <c:v>FX-шок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'Сценарии'!$C$5:$C$8</c:f>
              <c:numCache>
                <c:formatCode>0.0%;[Red](0.0%);-</c:formatCode>
                <c:ptCount val="0"/>
              </c:numCache>
            </c:numRef>
          </c:val>
        </c:ser>
        <c:ser>
          <c:idx val="2"/>
          <c:order val="2"/>
          <c:tx>
            <c:v>CAC-шок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'Сценарии'!$D$5:$D$8</c:f>
              <c:numCache>
                <c:formatCode>0.0%;[Red](0.0%);-</c:formatCode>
                <c:ptCount val="0"/>
              </c:numCache>
            </c:numRef>
          </c:val>
        </c:ser>
        <c:ser>
          <c:idx val="3"/>
          <c:order val="3"/>
          <c:tx>
            <c:v>Задержка, мес.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'Сценарии'!$E$5:$E$8</c:f>
              <c:numCache>
                <c:formatCode>0.0</c:formatCode>
                <c:ptCount val="0"/>
              </c:numCache>
            </c:numRef>
          </c:val>
        </c:ser>
        <c:ser>
          <c:idx val="4"/>
          <c:order val="4"/>
          <c:tx>
            <c:v>Продажи/мес.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'Сценарии'!$F$5:$F$8</c:f>
              <c:numCache>
                <c:formatCode>#,##0</c:formatCode>
                <c:ptCount val="0"/>
              </c:numCache>
            </c:numRef>
          </c:val>
        </c:ser>
        <c:ser>
          <c:idx val="5"/>
          <c:order val="5"/>
          <c:tx>
            <c:v>Эфф. COGS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'Сценарии'!$G$5:$G$8</c:f>
              <c:numCache>
                <c:formatCode>#,##0;[Red](#,##0);-</c:formatCode>
                <c:ptCount val="0"/>
              </c:numCache>
            </c:numRef>
          </c:val>
        </c:ser>
        <c:ser>
          <c:idx val="6"/>
          <c:order val="6"/>
          <c:tx>
            <c:v>Эфф. CAC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'Сценарии'!$H$5:$H$8</c:f>
              <c:numCache>
                <c:formatCode>#,##0;[Red](#,##0);-</c:formatCode>
                <c:ptCount val="0"/>
              </c:numCache>
            </c:numRef>
          </c:val>
        </c:ser>
        <c:ser>
          <c:idx val="7"/>
          <c:order val="7"/>
          <c:tx>
            <c:v>Выручка/мес.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'Сценарии'!$I$5:$I$8</c:f>
              <c:numCache>
                <c:formatCode>#,##0;[Red](#,##0);-</c:formatCode>
                <c:ptCount val="0"/>
              </c:numCache>
            </c:numRef>
          </c:val>
        </c:ser>
        <c:ser>
          <c:idx val="8"/>
          <c:order val="8"/>
          <c:tx>
            <c:v>Опер. результат/мес.</c:v>
          </c:tx>
          <c:cat>
            <c:strRef>
              <c:f>'Сценарии'!$A$5:$A$8</c:f>
              <c:strCache>
                <c:ptCount val="0"/>
              </c:strCache>
            </c:strRef>
          </c:cat>
          <c:val>
            <c:numRef>
              <c:f>'Сценарии'!$J$5:$J$8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360f8093dd3438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c48dab2105ba43b1" /></Relationships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8" hidden="0" customWidth="1"/>
    <x:col min="3" max="3" width="75" hidden="0" customWidth="1"/>
  </x:cols>
  <x:sheetData>
    <x:row r="1" ht="24" customHeight="1">
      <x:c r="A1" s="24" t="str">
        <x:v>YOTAPHONE — STRESS-TEST РАННИХ СИГНАЛОВ ДЛЯ ФИЗИЧЕСКОГО ПРОДУКТА</x:v>
      </x:c>
      <x:c r="B1" s="24"/>
      <x:c r="C1" s="24"/>
      <x:c r="D1" s="24"/>
      <x:c r="E1" s="24"/>
      <x:c r="F1" s="24"/>
      <x:c r="G1" s="24"/>
      <x:c r="H1" s="24"/>
    </x:row>
    <x:row r="2" ht="24" customHeight="1">
      <x:c r="A2" s="24"/>
      <x:c r="B2" s="24"/>
      <x:c r="C2" s="24"/>
      <x:c r="D2" s="24"/>
      <x:c r="E2" s="24"/>
      <x:c r="F2" s="24"/>
      <x:c r="G2" s="24"/>
      <x:c r="H2" s="24"/>
    </x:row>
    <x:row r="3">
      <x:c r="A3" s="25"/>
      <x:c r="B3" s="25"/>
      <x:c r="C3" s="25"/>
      <x:c r="D3" s="25"/>
      <x:c r="E3" s="25"/>
      <x:c r="F3" s="25"/>
      <x:c r="G3" s="25"/>
      <x:c r="H3" s="25"/>
    </x:row>
    <x:row r="4">
      <x:c r="A4" s="26" t="str">
        <x:v>Как пользоваться</x:v>
      </x:c>
      <x:c r="B4" s="26"/>
      <x:c r="C4" s="26"/>
      <x:c r="D4" s="26"/>
      <x:c r="E4" s="26"/>
      <x:c r="F4" s="26"/>
      <x:c r="G4" s="26"/>
      <x:c r="H4" s="26"/>
    </x:row>
    <x:row r="5">
      <x:c r="A5" s="25" t="str">
        <x:v>1</x:v>
      </x:c>
      <x:c r="B5" s="25" t="str">
        <x:v>Сначала — Вводные</x:v>
      </x:c>
      <x:c r="C5" s="25" t="str">
        <x:v>Синие значения — демонстрационные вводы. Замените их фактическими данными своего продукта.</x:v>
      </x:c>
      <x:c r="D5" s="25"/>
      <x:c r="E5" s="25"/>
      <x:c r="F5" s="25"/>
      <x:c r="G5" s="25"/>
      <x:c r="H5" s="25"/>
    </x:row>
    <x:row r="6">
      <x:c r="A6" s="25" t="str">
        <x:v>2</x:v>
      </x:c>
      <x:c r="B6" s="25" t="str">
        <x:v>Не реконструируйте YotaPhone</x:v>
      </x:c>
      <x:c r="C6" s="25" t="str">
        <x:v>Лист Факты_кейса хранит исторические данные отдельно. Демонстрационные inputs НЕ являются оценкой себестоимости или экономики YotaPhone.</x:v>
      </x:c>
      <x:c r="D6" s="25"/>
      <x:c r="E6" s="25"/>
      <x:c r="F6" s="25"/>
      <x:c r="G6" s="25"/>
      <x:c r="H6" s="25"/>
    </x:row>
    <x:row r="7">
      <x:c r="A7" s="25" t="str">
        <x:v>3</x:v>
      </x:c>
      <x:c r="B7" s="25" t="str">
        <x:v>Проверьте Юнит_экономика</x:v>
      </x:c>
      <x:c r="C7" s="25" t="str">
        <x:v>Цена должна покрывать себестоимость, канал, логистику, гарантию, стоимость привлечения, переменную поддержку и постоянные расходы.</x:v>
      </x:c>
      <x:c r="D7" s="25"/>
      <x:c r="E7" s="25"/>
      <x:c r="F7" s="25"/>
      <x:c r="G7" s="25"/>
      <x:c r="H7" s="25"/>
    </x:row>
    <x:row r="8">
      <x:c r="A8" s="25" t="str">
        <x:v>4</x:v>
      </x:c>
      <x:c r="B8" s="25" t="str">
        <x:v>Проверьте PMF и Запас_MOQ</x:v>
      </x:c>
      <x:c r="C8" s="25" t="str">
        <x:v>Интерес, PR и предзаказы не заменяют продажи по рабочей цене и фактическую долю распроданного запаса.</x:v>
      </x:c>
      <x:c r="D8" s="25"/>
      <x:c r="E8" s="25"/>
      <x:c r="F8" s="25"/>
      <x:c r="G8" s="25"/>
      <x:c r="H8" s="25"/>
    </x:row>
    <x:row r="9">
      <x:c r="A9" s="25" t="str">
        <x:v>5</x:v>
      </x:c>
      <x:c r="B9" s="25" t="str">
        <x:v>Проверьте Поставщик_FX</x:v>
      </x:c>
      <x:c r="C9" s="25" t="str">
        <x:v>Зависимость от одного поставщика, срок поставки и валютная доля себестоимости тестируются до публичного масштабирования.</x:v>
      </x:c>
      <x:c r="D9" s="25"/>
      <x:c r="E9" s="25"/>
      <x:c r="F9" s="25"/>
      <x:c r="G9" s="25"/>
      <x:c r="H9" s="25"/>
    </x:row>
    <x:row r="10">
      <x:c r="A10" s="25" t="str">
        <x:v>6</x:v>
      </x:c>
      <x:c r="B10" s="25" t="str">
        <x:v>Сравните Сценарии и Чувствительность</x:v>
      </x:c>
      <x:c r="C10" s="25" t="str">
        <x:v>BASE / WEAK / STRESS / STRONG показывают, как быстро рост спроса или затрат меняет cash-flow.</x:v>
      </x:c>
      <x:c r="D10" s="25"/>
      <x:c r="E10" s="25"/>
      <x:c r="F10" s="25"/>
      <x:c r="G10" s="25"/>
      <x:c r="H10" s="25"/>
    </x:row>
    <x:row r="11">
      <x:c r="A11" s="25" t="str">
        <x:v>7</x:v>
      </x:c>
      <x:c r="B11" s="25" t="str">
        <x:v>Завершите на Дашборд</x:v>
      </x:c>
      <x:c r="C11" s="25" t="str">
        <x:v>Решение: ТЕСТИРОВАТЬ / ПЕРЕСЧИТАТЬ / НЕ МАСШТАБИРОВАТЬ. Это управленческий gate, а не прогноз рынка.</x:v>
      </x:c>
      <x:c r="D11" s="25"/>
      <x:c r="E11" s="25"/>
      <x:c r="F11" s="25"/>
      <x:c r="G11" s="25"/>
      <x:c r="H11" s="25"/>
    </x:row>
    <x:row r="12">
      <x:c r="A12" s="25"/>
      <x:c r="B12" s="25"/>
      <x:c r="C12" s="25"/>
      <x:c r="D12" s="25"/>
      <x:c r="E12" s="25"/>
      <x:c r="F12" s="25"/>
      <x:c r="G12" s="25"/>
      <x:c r="H12" s="25"/>
    </x:row>
    <x:row r="13">
      <x:c r="A13" s="26" t="str">
        <x:v>Цветовая логика</x:v>
      </x:c>
      <x:c r="B13" s="26"/>
      <x:c r="C13" s="26"/>
      <x:c r="D13" s="26"/>
      <x:c r="E13" s="26"/>
      <x:c r="F13" s="26"/>
      <x:c r="G13" s="26"/>
      <x:c r="H13" s="26"/>
    </x:row>
    <x:row r="14">
      <x:c r="A14" s="25" t="str">
        <x:v>Синий</x:v>
      </x:c>
      <x:c r="B14" s="25" t="str">
        <x:v>Пользовательский ввод</x:v>
      </x:c>
      <x:c r="C14" s="25" t="str"/>
      <x:c r="D14" s="25" t="str"/>
      <x:c r="E14" s="25" t="str"/>
      <x:c r="F14" s="25" t="str"/>
      <x:c r="G14" s="25" t="str"/>
      <x:c r="H14" s="25" t="str"/>
    </x:row>
    <x:row r="15">
      <x:c r="A15" s="25" t="str">
        <x:v>Зелёный</x:v>
      </x:c>
      <x:c r="B15" s="25" t="str">
        <x:v>Межлистовая ссылка</x:v>
      </x:c>
      <x:c r="C15" s="25" t="str"/>
      <x:c r="D15" s="25" t="str"/>
      <x:c r="E15" s="25" t="str"/>
      <x:c r="F15" s="25" t="str"/>
      <x:c r="G15" s="25" t="str"/>
      <x:c r="H15" s="25" t="str"/>
    </x:row>
    <x:row r="16">
      <x:c r="A16" s="25" t="str">
        <x:v>Чёрный</x:v>
      </x:c>
      <x:c r="B16" s="25" t="str">
        <x:v>Формула</x:v>
      </x:c>
      <x:c r="C16" s="25" t="str"/>
      <x:c r="D16" s="25" t="str"/>
      <x:c r="E16" s="25" t="str"/>
      <x:c r="F16" s="25" t="str"/>
      <x:c r="G16" s="25" t="str"/>
      <x:c r="H16" s="25" t="str"/>
    </x:row>
    <x:row r="17">
      <x:c r="A17" s="25" t="str">
        <x:v>Жёлтый блок</x:v>
      </x:c>
      <x:c r="B17" s="25" t="str">
        <x:v>Предупреждение или сценарное ограничение</x:v>
      </x:c>
      <x:c r="C17" s="25" t="str"/>
      <x:c r="D17" s="25" t="str"/>
      <x:c r="E17" s="25" t="str"/>
      <x:c r="F17" s="25" t="str"/>
      <x:c r="G17" s="25" t="str"/>
      <x:c r="H17" s="25" t="str"/>
    </x:row>
    <x:row r="18">
      <x:c r="A18" s="25"/>
      <x:c r="B18" s="25"/>
      <x:c r="C18" s="25"/>
      <x:c r="D18" s="25"/>
      <x:c r="E18" s="25"/>
      <x:c r="F18" s="25"/>
      <x:c r="G18" s="25"/>
      <x:c r="H18" s="25"/>
    </x:row>
    <x:row r="19">
      <x:c r="A19" s="20" t="str">
        <x:v>Важно: пороги ранних сигналов — сценарные управленческие ориентиры для диагностики. Они не являются отраслевыми нормами смартфонов, электроники или российского малого бизнеса. Настройте их под срок производства, сезонность, гарантию и скорость морального старения своего продукта.</x:v>
      </x:c>
      <x:c r="B19" s="20"/>
      <x:c r="C19" s="20"/>
      <x:c r="D19" s="20"/>
      <x:c r="E19" s="20"/>
      <x:c r="F19" s="20"/>
      <x:c r="G19" s="20"/>
      <x:c r="H19" s="20"/>
    </x:row>
    <x:row r="20">
      <x:c r="A20" s="20"/>
      <x:c r="B20" s="20"/>
      <x:c r="C20" s="20"/>
      <x:c r="D20" s="20"/>
      <x:c r="E20" s="20"/>
      <x:c r="F20" s="20"/>
      <x:c r="G20" s="20"/>
      <x:c r="H20" s="20"/>
    </x:row>
    <x:row r="21">
      <x:c r="A21" s="20"/>
      <x:c r="B21" s="20"/>
      <x:c r="C21" s="20"/>
      <x:c r="D21" s="20"/>
      <x:c r="E21" s="20"/>
      <x:c r="F21" s="20"/>
      <x:c r="G21" s="20"/>
      <x:c r="H21" s="20"/>
    </x:row>
    <x:row r="22">
      <x:c r="A22" s="25"/>
      <x:c r="B22" s="25"/>
      <x:c r="C22" s="25"/>
      <x:c r="D22" s="25"/>
      <x:c r="E22" s="25"/>
      <x:c r="F22" s="25"/>
      <x:c r="G22" s="25"/>
      <x:c r="H22" s="25"/>
    </x:row>
    <x:row r="23">
      <x:c r="A23" s="25"/>
      <x:c r="B23" s="25"/>
      <x:c r="C23" s="25"/>
      <x:c r="D23" s="25"/>
      <x:c r="E23" s="25"/>
      <x:c r="F23" s="25"/>
      <x:c r="G23" s="25"/>
      <x:c r="H23" s="25"/>
    </x:row>
    <x:row r="24">
      <x:c r="A24" s="25"/>
      <x:c r="B24" s="25"/>
      <x:c r="C24" s="25"/>
      <x:c r="D24" s="25"/>
      <x:c r="E24" s="25"/>
      <x:c r="F24" s="25"/>
      <x:c r="G24" s="25"/>
      <x:c r="H24" s="25"/>
    </x:row>
  </x:sheetData>
  <x:mergeCells>
    <x:mergeCell ref="A1:H2"/>
    <x:mergeCell ref="A4:H4"/>
    <x:mergeCell ref="A13:H13"/>
    <x:mergeCell ref="A19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9" hidden="0" customWidth="1"/>
    <x:col min="3" max="3" width="18" hidden="0" customWidth="1"/>
    <x:col min="4" max="4" width="25" hidden="0" customWidth="1"/>
    <x:col min="5" max="5" width="72" hidden="0" customWidth="1"/>
    <x:col min="6" max="6" width="52" hidden="0" customWidth="1"/>
  </x:cols>
  <x:sheetData>
    <x:row r="1" ht="24" customHeight="1">
      <x:c r="A1" s="5" t="str">
        <x:v>YOTAPHONE — ПОДТВЕРЖДЁННЫЕ ФАКТЫ И ТИП ДОКАЗАТЕЛЬСТВА</x:v>
      </x:c>
      <x:c r="B1" s="5"/>
      <x:c r="C1" s="5"/>
      <x:c r="D1" s="5"/>
      <x:c r="E1" s="5"/>
      <x:c r="F1" s="5"/>
    </x:row>
    <x:row r="2" ht="24" customHeight="1">
      <x:c r="A2" s="5"/>
      <x:c r="B2" s="5"/>
      <x:c r="C2" s="5"/>
      <x:c r="D2" s="5"/>
      <x:c r="E2" s="5"/>
      <x:c r="F2" s="5"/>
    </x:row>
    <x:row r="4">
      <x:c r="A4" s="34" t="str">
        <x:v>Дата/период</x:v>
      </x:c>
      <x:c r="B4" s="34" t="str">
        <x:v>Факт</x:v>
      </x:c>
      <x:c r="C4" s="34" t="str">
        <x:v>Значение</x:v>
      </x:c>
      <x:c r="D4" s="34" t="str">
        <x:v>Тип</x:v>
      </x:c>
      <x:c r="E4" s="34" t="str">
        <x:v>Источник</x:v>
      </x:c>
      <x:c r="F4" s="34" t="str">
        <x:v>Ограничение</x:v>
      </x:c>
    </x:row>
    <x:row r="5">
      <x:c r="A5" s="25" t="str">
        <x:v>02.12.2014</x:v>
      </x:c>
      <x:c r="B5" s="25" t="str">
        <x:v>Стартовая цена YotaPhone 2 в РФ</x:v>
      </x:c>
      <x:c r="C5" s="42" t="n">
        <x:v>32990</x:v>
      </x:c>
      <x:c r="D5" s="25" t="str">
        <x:v>ФАКТ</x:v>
      </x:c>
      <x:c r="E5" s="25" t="str">
        <x:v>https://www.vedomosti.ru/technology/articles/2014/12/02/yotaphone-2-budet-stoit-32-990-rublej-v-rossii</x:v>
      </x:c>
      <x:c r="F5" s="25" t="str">
        <x:v>Цена на дату запуска</x:v>
      </x:c>
    </x:row>
    <x:row r="6">
      <x:c r="A6" s="25" t="str">
        <x:v>02.12.2014</x:v>
      </x:c>
      <x:c r="B6" s="25" t="str">
        <x:v>Первая партия YotaPhone 2</x:v>
      </x:c>
      <x:c r="C6" s="42" t="n">
        <x:v>150000</x:v>
      </x:c>
      <x:c r="D6" s="25" t="str">
        <x:v>ФАКТ/ЗАЯВЛЕНИЕ КОМПАНИИ</x:v>
      </x:c>
      <x:c r="E6" s="25" t="str">
        <x:v>https://www.vedomosti.ru/technology/articles/2014/12/02/yotaphone-2-budet-stoit-32-990-rublej-v-rossii</x:v>
      </x:c>
      <x:c r="F6" s="25" t="str">
        <x:v>Размер партии ≠ sell-through</x:v>
      </x:c>
    </x:row>
    <x:row r="7">
      <x:c r="A7" s="25" t="str">
        <x:v>23.12.2014</x:v>
      </x:c>
      <x:c r="B7" s="25" t="str">
        <x:v>Новая цена после валютного шока</x:v>
      </x:c>
      <x:c r="C7" s="42" t="n">
        <x:v>39990</x:v>
      </x:c>
      <x:c r="D7" s="25" t="str">
        <x:v>ФАКТ</x:v>
      </x:c>
      <x:c r="E7" s="25" t="str">
        <x:v>https://www.interfax.ru/russia/415044</x:v>
      </x:c>
      <x:c r="F7" s="25" t="str">
        <x:v>Рост 21%; компания ссылалась на валютных поставщиков</x:v>
      </x:c>
    </x:row>
    <x:row r="8">
      <x:c r="A8" s="25" t="str">
        <x:v>29.05.2015</x:v>
      </x:c>
      <x:c r="B8" s="25" t="str">
        <x:v>YotaPhone 2 продано с декабря</x:v>
      </x:c>
      <x:c r="C8" s="42" t="n">
        <x:v>35000</x:v>
      </x:c>
      <x:c r="D8" s="25" t="str">
        <x:v>ЗАЯВЛЕНИЕ КОМПАНИИ</x:v>
      </x:c>
      <x:c r="E8" s="25" t="str">
        <x:v>https://www.vedomosti.ru/technology/articles/2015/05/29/594411-za-polgoda-prodano-35-000-yotaphone-2</x:v>
      </x:c>
      <x:c r="F8" s="25" t="str">
        <x:v>Методика/география — по данным самой Yota Devices</x:v>
      </x:c>
    </x:row>
    <x:row r="9">
      <x:c r="A9" s="25" t="str">
        <x:v>31.07.2015</x:v>
      </x:c>
      <x:c r="B9" s="25" t="str">
        <x:v>Американский запуск</x:v>
      </x:c>
      <x:c r="C9" s="42"/>
      <x:c r="D9" s="25" t="str">
        <x:v>ФАКТ</x:v>
      </x:c>
      <x:c r="E9" s="25" t="str">
        <x:v>https://www.engadget.com/2015-07-31-yotaphone-2-us-launch-canceled.html</x:v>
      </x:c>
      <x:c r="F9" s="25" t="str">
        <x:v>Отменён из-за производственных/логистических задержек локальной версии</x:v>
      </x:c>
    </x:row>
    <x:row r="10">
      <x:c r="A10" s="25" t="str">
        <x:v>30.09.2015</x:v>
      </x:c>
      <x:c r="B10" s="25" t="str">
        <x:v>Продано смартфонов двух поколений</x:v>
      </x:c>
      <x:c r="C10" s="42" t="n">
        <x:v>63000</x:v>
      </x:c>
      <x:c r="D10" s="25" t="str">
        <x:v>ОТЧЁТНОСТЬ ИНВЕСТОРА</x:v>
      </x:c>
      <x:c r="E10" s="25" t="str">
        <x:v>https://www.vedomosti.ru/technology/articles/2016/09/09/656297-yota-devices</x:v>
      </x:c>
      <x:c r="F10" s="25" t="str">
        <x:v>Более 63 тыс.; 43 тыс. — YotaPhone 2</x:v>
      </x:c>
    </x:row>
    <x:row r="11">
      <x:c r="A11" s="25" t="str">
        <x:v>31.12.2015</x:v>
      </x:c>
      <x:c r="B11" s="25" t="str">
        <x:v>Продано смартфонов двух поколений</x:v>
      </x:c>
      <x:c r="C11" s="42" t="n">
        <x:v>96000</x:v>
      </x:c>
      <x:c r="D11" s="25" t="str">
        <x:v>ОТЧЁТНОСТЬ ИНВЕСТОРА</x:v>
      </x:c>
      <x:c r="E11" s="25" t="str">
        <x:v>https://www.vedomosti.ru/technology/articles/2016/09/09/656297-yota-devices</x:v>
      </x:c>
      <x:c r="F11" s="25" t="str">
        <x:v>Суммарно обе модели</x:v>
      </x:c>
    </x:row>
    <x:row r="12">
      <x:c r="A12" s="25" t="str">
        <x:v>27.04–30.09.2016</x:v>
      </x:c>
      <x:c r="B12" s="25" t="str">
        <x:v>Убыток Yota</x:v>
      </x:c>
      <x:c r="C12" s="42" t="n">
        <x:v>-7800000</x:v>
      </x:c>
      <x:c r="D12" s="25" t="str">
        <x:v>ОТЧЁТНОСТЬ ИНВЕСТОРА</x:v>
      </x:c>
      <x:c r="E12" s="25" t="str">
        <x:v>https://www.vedomosti.ru/technology/articles/2016/11/25/666880-yotaphone-ubitki</x:v>
      </x:c>
      <x:c r="F12" s="25" t="str">
        <x:v>≈ $7,8 млн за пять месяцев</x:v>
      </x:c>
    </x:row>
    <x:row r="13">
      <x:c r="A13" s="25" t="str">
        <x:v>25.11.2016</x:v>
      </x:c>
      <x:c r="B13" s="25" t="str">
        <x:v>Задолженность связанных структур перед China Baoli</x:v>
      </x:c>
      <x:c r="C13" s="42" t="n">
        <x:v>43000000</x:v>
      </x:c>
      <x:c r="D13" s="25" t="str">
        <x:v>ОТЧЁТНОСТЬ ИНВЕСТОРА</x:v>
      </x:c>
      <x:c r="E13" s="25" t="str">
        <x:v>https://www.vedomosti.ru/technology/articles/2016/11/25/666880-yotaphone-ubitki</x:v>
      </x:c>
      <x:c r="F13" s="25" t="str">
        <x:v>≈ $43 млн</x:v>
      </x:c>
    </x:row>
    <x:row r="14">
      <x:c r="A14" s="25" t="str">
        <x:v>23.08.2017</x:v>
      </x:c>
      <x:c r="B14" s="25" t="str">
        <x:v>Цель продаж YOTA3 в первый год</x:v>
      </x:c>
      <x:c r="C14" s="42" t="n">
        <x:v>1000000</x:v>
      </x:c>
      <x:c r="D14" s="25" t="str">
        <x:v>ЗАЯВЛЕНИЕ АКЦИОНЕРА</x:v>
      </x:c>
      <x:c r="E14" s="25" t="str">
        <x:v>https://rostec.ru/media/pressrelease/4520934/</x:v>
      </x:c>
      <x:c r="F14" s="25" t="str">
        <x:v>Цель, а не фактический результат</x:v>
      </x:c>
    </x:row>
    <x:row r="15">
      <x:c r="A15" s="25" t="str">
        <x:v>18.04.2019</x:v>
      </x:c>
      <x:c r="B15" s="25" t="str">
        <x:v>Головная структура признана банкротом</x:v>
      </x:c>
      <x:c r="C15" s="42"/>
      <x:c r="D15" s="25" t="str">
        <x:v>СУДЕБНЫЙ ФАКТ / ДЕЛОВОЕ СМИ</x:v>
      </x:c>
      <x:c r="E15" s="25" t="str">
        <x:v>https://www.cnews.ru/news/top/2019-04-18_sozdatel_yotaphone_bankrot</x:v>
      </x:c>
      <x:c r="F15" s="25" t="str">
        <x:v>Финальный корпоративный статус; не единственная причина кейса</x:v>
      </x:c>
    </x:row>
  </x:sheetData>
  <x:mergeCells>
    <x:mergeCell ref="A1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8" hidden="0" customWidth="1"/>
    <x:col min="3" max="3" width="16" hidden="0" customWidth="1"/>
    <x:col min="4" max="4" width="42" hidden="0" customWidth="1"/>
  </x:cols>
  <x:sheetData>
    <x:row r="1" ht="24" customHeight="1">
      <x:c r="A1" s="5" t="str">
        <x:v>ВВОДНЫЕ СОБСТВЕННОГО ФИЗИЧЕСКОГО ПРОДУКТА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4">
      <x:c r="A4" s="34" t="str">
        <x:v>Показатель</x:v>
      </x:c>
      <x:c r="B4" s="34" t="str">
        <x:v>Значение</x:v>
      </x:c>
      <x:c r="C4" s="34" t="str">
        <x:v>Ед.</x:v>
      </x:c>
      <x:c r="D4" s="34" t="str">
        <x:v>Статус / пояснение</x:v>
      </x:c>
    </x:row>
    <x:row r="5">
      <x:c r="A5" s="25" t="str">
        <x:v>Цена без скидки</x:v>
      </x:c>
      <x:c r="B5" s="52" t="n">
        <x:v>10000</x:v>
      </x:c>
      <x:c r="C5" s="25" t="str">
        <x:v>₽/шт.</x:v>
      </x:c>
      <x:c r="D5" s="25" t="str">
        <x:v>ДЕМО — заменить</x:v>
      </x:c>
    </x:row>
    <x:row r="6">
      <x:c r="A6" s="25" t="str">
        <x:v>Закупочная себестоимость (COGS)</x:v>
      </x:c>
      <x:c r="B6" s="52" t="n">
        <x:v>5500</x:v>
      </x:c>
      <x:c r="C6" s="25" t="str">
        <x:v>₽/шт.</x:v>
      </x:c>
      <x:c r="D6" s="25" t="str">
        <x:v>ДЕМО — заменить</x:v>
      </x:c>
    </x:row>
    <x:row r="7">
      <x:c r="A7" s="25" t="str">
        <x:v>Комиссия/канал</x:v>
      </x:c>
      <x:c r="B7" s="53" t="n">
        <x:v>0.12</x:v>
      </x:c>
      <x:c r="C7" s="25" t="str">
        <x:v>% цены</x:v>
      </x:c>
      <x:c r="D7" s="25" t="str">
        <x:v>ДЕМО — заменить</x:v>
      </x:c>
    </x:row>
    <x:row r="8">
      <x:c r="A8" s="25" t="str">
        <x:v>Логистика на единицу</x:v>
      </x:c>
      <x:c r="B8" s="52" t="n">
        <x:v>350</x:v>
      </x:c>
      <x:c r="C8" s="25" t="str">
        <x:v>₽/шт.</x:v>
      </x:c>
      <x:c r="D8" s="25" t="str">
        <x:v>ДЕМО — заменить</x:v>
      </x:c>
    </x:row>
    <x:row r="9">
      <x:c r="A9" s="25" t="str">
        <x:v>Гарантийный резерв</x:v>
      </x:c>
      <x:c r="B9" s="53" t="n">
        <x:v>0.03</x:v>
      </x:c>
      <x:c r="C9" s="25" t="str">
        <x:v>% цены</x:v>
      </x:c>
      <x:c r="D9" s="25" t="str">
        <x:v>ДЕМО — заменить</x:v>
      </x:c>
    </x:row>
    <x:row r="10">
      <x:c r="A10" s="25" t="str">
        <x:v>Стоимость привлечения (CAC)</x:v>
      </x:c>
      <x:c r="B10" s="52" t="n">
        <x:v>900</x:v>
      </x:c>
      <x:c r="C10" s="25" t="str">
        <x:v>₽/шт.</x:v>
      </x:c>
      <x:c r="D10" s="25" t="str">
        <x:v>ДЕМО — заменить</x:v>
      </x:c>
    </x:row>
    <x:row r="11">
      <x:c r="A11" s="25" t="str">
        <x:v>Переменная поддержка/упаковка</x:v>
      </x:c>
      <x:c r="B11" s="52" t="n">
        <x:v>150</x:v>
      </x:c>
      <x:c r="C11" s="25" t="str">
        <x:v>₽/шт.</x:v>
      </x:c>
      <x:c r="D11" s="25" t="str">
        <x:v>ДЕМО — заменить</x:v>
      </x:c>
    </x:row>
    <x:row r="12">
      <x:c r="A12" s="25" t="str">
        <x:v>Постоянные расходы</x:v>
      </x:c>
      <x:c r="B12" s="52" t="n">
        <x:v>300000</x:v>
      </x:c>
      <x:c r="C12" s="25" t="str">
        <x:v>₽/мес.</x:v>
      </x:c>
      <x:c r="D12" s="25" t="str">
        <x:v>ДЕМО — заменить</x:v>
      </x:c>
    </x:row>
    <x:row r="13">
      <x:c r="A13" s="25" t="str">
        <x:v>Продажи конечным клиентам</x:v>
      </x:c>
      <x:c r="B13" s="52" t="n">
        <x:v>400</x:v>
      </x:c>
      <x:c r="C13" s="25" t="str">
        <x:v>шт./мес.</x:v>
      </x:c>
      <x:c r="D13" s="25" t="str">
        <x:v>ДЕМО — sell-through</x:v>
      </x:c>
    </x:row>
    <x:row r="14">
      <x:c r="A14" s="25" t="str">
        <x:v>MOQ</x:v>
      </x:c>
      <x:c r="B14" s="52" t="n">
        <x:v>600</x:v>
      </x:c>
      <x:c r="C14" s="25" t="str">
        <x:v>шт.</x:v>
      </x:c>
      <x:c r="D14" s="25" t="str">
        <x:v>ДЕМО — заменить</x:v>
      </x:c>
    </x:row>
    <x:row r="15">
      <x:c r="A15" s="25" t="str">
        <x:v>Стартовый запас</x:v>
      </x:c>
      <x:c r="B15" s="52" t="n">
        <x:v>900</x:v>
      </x:c>
      <x:c r="C15" s="25" t="str">
        <x:v>шт.</x:v>
      </x:c>
      <x:c r="D15" s="25" t="str">
        <x:v>ДЕМО — заменить</x:v>
      </x:c>
    </x:row>
    <x:row r="16">
      <x:c r="A16" s="25" t="str">
        <x:v>Доступный cash</x:v>
      </x:c>
      <x:c r="B16" s="52" t="n">
        <x:v>2500000</x:v>
      </x:c>
      <x:c r="C16" s="25" t="str">
        <x:v>₽</x:v>
      </x:c>
      <x:c r="D16" s="25" t="str">
        <x:v>ДЕМО — заменить</x:v>
      </x:c>
    </x:row>
    <x:row r="17">
      <x:c r="A17" s="25" t="str">
        <x:v>Валютная доля COGS</x:v>
      </x:c>
      <x:c r="B17" s="53" t="n">
        <x:v>0.55</x:v>
      </x:c>
      <x:c r="C17" s="25" t="str">
        <x:v>% COGS</x:v>
      </x:c>
      <x:c r="D17" s="25" t="str">
        <x:v>ДЕМО — заменить</x:v>
      </x:c>
    </x:row>
    <x:row r="18">
      <x:c r="A18" s="25" t="str">
        <x:v>Резервный поставщик готов</x:v>
      </x:c>
      <x:c r="B18" s="54" t="n">
        <x:v>0</x:v>
      </x:c>
      <x:c r="C18" s="25" t="str">
        <x:v>0/1</x:v>
      </x:c>
      <x:c r="D18" s="25" t="str">
        <x:v>0 = нет; 1 = готов</x:v>
      </x:c>
    </x:row>
    <x:row r="19">
      <x:c r="A19" s="25" t="str">
        <x:v>Срок поставки (lead time)</x:v>
      </x:c>
      <x:c r="B19" s="54" t="n">
        <x:v>2</x:v>
      </x:c>
      <x:c r="C19" s="25" t="str">
        <x:v>мес.</x:v>
      </x:c>
      <x:c r="D19" s="25" t="str">
        <x:v>ДЕМО — заменить</x:v>
      </x:c>
    </x:row>
    <x:row r="20">
      <x:c r="A20" s="25" t="str">
        <x:v>Задержка текущего релиза</x:v>
      </x:c>
      <x:c r="B20" s="54" t="n">
        <x:v>1</x:v>
      </x:c>
      <x:c r="C20" s="25" t="str">
        <x:v>нед.</x:v>
      </x:c>
      <x:c r="D20" s="25" t="str">
        <x:v>ДЕМО — заменить</x:v>
      </x:c>
    </x:row>
    <x:row r="21">
      <x:c r="A21" s="25" t="str">
        <x:v>Платная конверсия</x:v>
      </x:c>
      <x:c r="B21" s="53" t="n">
        <x:v>0.08</x:v>
      </x:c>
      <x:c r="C21" s="25" t="str">
        <x:v>%</x:v>
      </x:c>
      <x:c r="D21" s="25" t="str">
        <x:v>ДЕМО — заменить</x:v>
      </x:c>
    </x:row>
    <x:row r="22">
      <x:c r="A22" s="25" t="str">
        <x:v>Доля продаж со скидкой</x:v>
      </x:c>
      <x:c r="B22" s="53" t="n">
        <x:v>0.25</x:v>
      </x:c>
      <x:c r="C22" s="25" t="str">
        <x:v>%</x:v>
      </x:c>
      <x:c r="D22" s="25" t="str">
        <x:v>ДЕМО — заменить</x:v>
      </x:c>
    </x:row>
    <x:row r="23">
      <x:c r="A23" s="25" t="str">
        <x:v>Возвраты + гарантийные случаи</x:v>
      </x:c>
      <x:c r="B23" s="53" t="n">
        <x:v>0.04</x:v>
      </x:c>
      <x:c r="C23" s="25" t="str">
        <x:v>%</x:v>
      </x:c>
      <x:c r="D23" s="25" t="str">
        <x:v>ДЕМО — заменить</x:v>
      </x:c>
    </x:row>
    <x:row r="24">
      <x:c r="A24" s="25" t="str">
        <x:v>Концентрация основного канала</x:v>
      </x:c>
      <x:c r="B24" s="53" t="n">
        <x:v>0.65</x:v>
      </x:c>
      <x:c r="C24" s="25" t="str">
        <x:v>% продаж</x:v>
      </x:c>
      <x:c r="D24" s="25" t="str">
        <x:v>ДЕМО — заменить</x:v>
      </x:c>
    </x:row>
    <x:row r="25">
      <x:c r="A25" s="25" t="str">
        <x:v>Концентрация критичного поставщика</x:v>
      </x:c>
      <x:c r="B25" s="53" t="n">
        <x:v>0.9</x:v>
      </x:c>
      <x:c r="C25" s="25" t="str">
        <x:v>% крит. BOM</x:v>
      </x:c>
      <x:c r="D25" s="25" t="str">
        <x:v>ДЕМО — заменить</x:v>
      </x:c>
    </x:row>
    <x:row r="26">
      <x:c r="A26" s="25" t="str">
        <x:v>Цикл новой версии продукта</x:v>
      </x:c>
      <x:c r="B26" s="54" t="n">
        <x:v>9</x:v>
      </x:c>
      <x:c r="C26" s="25" t="str">
        <x:v>мес.</x:v>
      </x:c>
      <x:c r="D26" s="25" t="str">
        <x:v>ДЕМО — заменить</x:v>
      </x:c>
    </x:row>
    <x:row r="27">
      <x:c r="A27" s="25"/>
      <x:c r="B27" s="25"/>
      <x:c r="C27" s="25"/>
      <x:c r="D27" s="25"/>
    </x:row>
    <x:row r="28">
      <x:c r="A28" s="20" t="str">
        <x:v>Все значения на этом листе — демонстрационные. Они нужны только для проверки логики файла. Это НЕ оценка YotaPhone, НЕ «средние по рынку» и НЕ рекомендация по конкретной товарной категории.</x:v>
      </x:c>
      <x:c r="B28" s="20"/>
      <x:c r="C28" s="20"/>
      <x:c r="D28" s="20"/>
    </x:row>
    <x:row r="29">
      <x:c r="A29" s="20"/>
      <x:c r="B29" s="20"/>
      <x:c r="C29" s="20"/>
      <x:c r="D29" s="20"/>
    </x:row>
    <x:row r="30">
      <x:c r="A30" s="20"/>
      <x:c r="B30" s="20"/>
      <x:c r="C30" s="20"/>
      <x:c r="D30" s="20"/>
    </x:row>
  </x:sheetData>
  <x:mergeCells>
    <x:mergeCell ref="A1:D2"/>
    <x:mergeCell ref="A28:D3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" hidden="0" customWidth="1"/>
    <x:col min="3" max="3" width="16" hidden="0" customWidth="1"/>
    <x:col min="4" max="4" width="46" hidden="0" customWidth="1"/>
  </x:cols>
  <x:sheetData>
    <x:row r="1" ht="24" customHeight="1">
      <x:c r="A1" s="5" t="str">
        <x:v>ЭКОНОМИКА ОДНОЙ ЕДИНИЦЫ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4">
      <x:c r="A4" s="34" t="str">
        <x:v>Показатель</x:v>
      </x:c>
      <x:c r="B4" s="34" t="str">
        <x:v>Значение</x:v>
      </x:c>
      <x:c r="C4" s="34" t="str">
        <x:v>Ед.</x:v>
      </x:c>
      <x:c r="D4" s="34" t="str">
        <x:v>Комментарий</x:v>
      </x:c>
    </x:row>
    <x:row r="5">
      <x:c r="A5" s="25" t="str">
        <x:v>Цена</x:v>
      </x:c>
      <x:c r="B5" s="70" t="n">
        <x:f>'Вводные'!B5</x:f>
        <x:v>10000</x:v>
      </x:c>
      <x:c r="C5" s="25" t="str">
        <x:v>₽/шт.</x:v>
      </x:c>
      <x:c r="D5" s="25" t="str">
        <x:v>из Вводные</x:v>
      </x:c>
    </x:row>
    <x:row r="6">
      <x:c r="A6" s="25" t="str">
        <x:v>Себестоимость (COGS)</x:v>
      </x:c>
      <x:c r="B6" s="70" t="n">
        <x:f>'Вводные'!B6</x:f>
        <x:v>5500</x:v>
      </x:c>
      <x:c r="C6" s="25" t="str">
        <x:v>₽/шт.</x:v>
      </x:c>
      <x:c r="D6" s="25" t="str">
        <x:v>из Вводные</x:v>
      </x:c>
    </x:row>
    <x:row r="7">
      <x:c r="A7" s="25" t="str">
        <x:v>Комиссия канала</x:v>
      </x:c>
      <x:c r="B7" s="71" t="n">
        <x:f>B5*'Вводные'!B7</x:f>
        <x:v>1200</x:v>
      </x:c>
      <x:c r="C7" s="25" t="str">
        <x:v>₽/шт.</x:v>
      </x:c>
      <x:c r="D7" s="25" t="str">
        <x:v>цена × % канала</x:v>
      </x:c>
    </x:row>
    <x:row r="8">
      <x:c r="A8" s="25" t="str">
        <x:v>Логистика</x:v>
      </x:c>
      <x:c r="B8" s="70" t="n">
        <x:f>'Вводные'!B8</x:f>
        <x:v>350</x:v>
      </x:c>
      <x:c r="C8" s="25" t="str">
        <x:v>₽/шт.</x:v>
      </x:c>
      <x:c r="D8" s="25" t="str">
        <x:v>из Вводные</x:v>
      </x:c>
    </x:row>
    <x:row r="9">
      <x:c r="A9" s="25" t="str">
        <x:v>Гарантийный резерв</x:v>
      </x:c>
      <x:c r="B9" s="71" t="n">
        <x:f>B5*'Вводные'!B9</x:f>
        <x:v>300</x:v>
      </x:c>
      <x:c r="C9" s="25" t="str">
        <x:v>₽/шт.</x:v>
      </x:c>
      <x:c r="D9" s="25" t="str">
        <x:v>цена × % гарантии</x:v>
      </x:c>
    </x:row>
    <x:row r="10">
      <x:c r="A10" s="25" t="str">
        <x:v>Стоимость привлечения (CAC)</x:v>
      </x:c>
      <x:c r="B10" s="70" t="n">
        <x:f>'Вводные'!B10</x:f>
        <x:v>900</x:v>
      </x:c>
      <x:c r="C10" s="25" t="str">
        <x:v>₽/шт.</x:v>
      </x:c>
      <x:c r="D10" s="25" t="str">
        <x:v>из Вводные</x:v>
      </x:c>
    </x:row>
    <x:row r="11">
      <x:c r="A11" s="25" t="str">
        <x:v>Переменная поддержка</x:v>
      </x:c>
      <x:c r="B11" s="70" t="n">
        <x:f>'Вводные'!B11</x:f>
        <x:v>150</x:v>
      </x:c>
      <x:c r="C11" s="25" t="str">
        <x:v>₽/шт.</x:v>
      </x:c>
      <x:c r="D11" s="25" t="str">
        <x:v>из Вводные</x:v>
      </x:c>
    </x:row>
    <x:row r="12">
      <x:c r="A12" s="25" t="str">
        <x:v>Полные переменные затраты</x:v>
      </x:c>
      <x:c r="B12" s="71" t="n">
        <x:f>SUM(B6:B11)</x:f>
        <x:v>8400</x:v>
      </x:c>
      <x:c r="C12" s="25" t="str">
        <x:v>₽/шт.</x:v>
      </x:c>
      <x:c r="D12" s="25" t="str">
        <x:v>сумма всех переменных</x:v>
      </x:c>
    </x:row>
    <x:row r="13">
      <x:c r="A13" s="25" t="str">
        <x:v>Вклад единицы</x:v>
      </x:c>
      <x:c r="B13" s="71" t="n">
        <x:f>B5-B12</x:f>
        <x:v>1600</x:v>
      </x:c>
      <x:c r="C13" s="25" t="str">
        <x:v>₽/шт.</x:v>
      </x:c>
      <x:c r="D13" s="25" t="str">
        <x:v>после полного variable cost stack</x:v>
      </x:c>
    </x:row>
    <x:row r="14">
      <x:c r="A14" s="25" t="str">
        <x:v>Маржа вклада</x:v>
      </x:c>
      <x:c r="B14" s="72" t="n">
        <x:f>IFERROR(B13/B5,0)</x:f>
        <x:v>0.16</x:v>
      </x:c>
      <x:c r="C14" s="25" t="str">
        <x:v>%</x:v>
      </x:c>
      <x:c r="D14" s="25" t="str">
        <x:v>вклад / цена</x:v>
      </x:c>
    </x:row>
    <x:row r="15">
      <x:c r="A15" s="25" t="str">
        <x:v>Break-even units</x:v>
      </x:c>
      <x:c r="B15" s="73" t="n">
        <x:f>IF(B13&lt;=0,0,ROUNDUP('Вводные'!B12/B13,0))</x:f>
        <x:v>188</x:v>
      </x:c>
      <x:c r="C15" s="25" t="str">
        <x:v>шт./мес.</x:v>
      </x:c>
      <x:c r="D15" s="25" t="str">
        <x:v>фиксированные / вклад единицы</x:v>
      </x:c>
    </x:row>
    <x:row r="16">
      <x:c r="A16" s="25" t="str">
        <x:v>Операционный результат BASE</x:v>
      </x:c>
      <x:c r="B16" s="71" t="n">
        <x:f>B13*'Вводные'!B13-'Вводные'!B12</x:f>
        <x:v>340000</x:v>
      </x:c>
      <x:c r="C16" s="25" t="str">
        <x:v>₽/мес.</x:v>
      </x:c>
      <x:c r="D16" s="25" t="str">
        <x:v>при текущем sell-through</x:v>
      </x:c>
    </x:row>
    <x:row r="17">
      <x:c r="A17" s="25" t="str">
        <x:v>Cash, связанный MOQ</x:v>
      </x:c>
      <x:c r="B17" s="71" t="n">
        <x:f>'Вводные'!B14*'Вводные'!B6</x:f>
        <x:v>3300000</x:v>
      </x:c>
      <x:c r="C17" s="25" t="str">
        <x:v>₽</x:v>
      </x:c>
      <x:c r="D17" s="25" t="str">
        <x:v>MOQ × COGS</x:v>
      </x:c>
    </x:row>
    <x:row r="18">
      <x:c r="A18" s="25"/>
      <x:c r="B18" s="25"/>
      <x:c r="C18" s="25"/>
      <x:c r="D18" s="25"/>
    </x:row>
    <x:row r="19">
      <x:c r="A19" s="20" t="str">
        <x:v>Ключевой принцип: если вклад единицы отрицателен после комиссии канала, логистики, гарантии, CAC и поддержки, масштабирование увеличивает убыток. Валовая наценка без полного cost stack здесь бесполезна.</x:v>
      </x:c>
      <x:c r="B19" s="20"/>
      <x:c r="C19" s="20"/>
      <x:c r="D19" s="20"/>
    </x:row>
    <x:row r="20">
      <x:c r="A20" s="20"/>
      <x:c r="B20" s="20"/>
      <x:c r="C20" s="20"/>
      <x:c r="D20" s="20"/>
    </x:row>
    <x:row r="21">
      <x:c r="A21" s="20"/>
      <x:c r="B21" s="20"/>
      <x:c r="C21" s="20"/>
      <x:c r="D21" s="20"/>
    </x:row>
  </x:sheetData>
  <x:mergeCells>
    <x:mergeCell ref="A1:D2"/>
    <x:mergeCell ref="A19:D2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46" hidden="0" customWidth="1"/>
  </x:cols>
  <x:sheetData>
    <x:row r="1" ht="24" customHeight="1">
      <x:c r="A1" s="5" t="str">
        <x:v>СООТВЕТСТВИЕ ПРОДУКТА РЫНКУ (PMF): ИНТЕРЕС ≠ ВОСПРОИЗВОДИМЫЙ СПРОС</x:v>
      </x:c>
      <x:c r="B1" s="5"/>
      <x:c r="C1" s="5"/>
      <x:c r="D1" s="5"/>
      <x:c r="E1" s="5"/>
      <x:c r="F1" s="5"/>
    </x:row>
    <x:row r="2" ht="24" customHeight="1">
      <x:c r="A2" s="5"/>
      <x:c r="B2" s="5"/>
      <x:c r="C2" s="5"/>
      <x:c r="D2" s="5"/>
      <x:c r="E2" s="5"/>
      <x:c r="F2" s="5"/>
    </x:row>
    <x:row r="4">
      <x:c r="A4" s="34" t="str">
        <x:v>Метрика</x:v>
      </x:c>
      <x:c r="B4" s="34" t="str">
        <x:v>Факт</x:v>
      </x:c>
      <x:c r="C4" s="34" t="str">
        <x:v>Жёлтый</x:v>
      </x:c>
      <x:c r="D4" s="34" t="str">
        <x:v>Красный</x:v>
      </x:c>
      <x:c r="E4" s="34" t="str">
        <x:v>Направление риска</x:v>
      </x:c>
      <x:c r="F4" s="34" t="str">
        <x:v>Пояснение</x:v>
      </x:c>
    </x:row>
    <x:row r="5">
      <x:c r="A5" s="25" t="str">
        <x:v>Платная конверсия</x:v>
      </x:c>
      <x:c r="B5" s="86" t="n">
        <x:f>'Вводные'!B21</x:f>
        <x:v>0.08</x:v>
      </x:c>
      <x:c r="C5" s="87" t="n">
        <x:v>0.05</x:v>
      </x:c>
      <x:c r="D5" s="87" t="n">
        <x:v>0.02</x:v>
      </x:c>
      <x:c r="E5" s="25" t="str">
        <x:v>ниже = хуже</x:v>
      </x:c>
      <x:c r="F5" s="25" t="str">
        <x:v>Сценарный ориентир; сравнивайте с собственным baseline</x:v>
      </x:c>
    </x:row>
    <x:row r="6">
      <x:c r="A6" s="25" t="str">
        <x:v>Доля продаж со скидкой</x:v>
      </x:c>
      <x:c r="B6" s="86" t="n">
        <x:f>'Вводные'!B22</x:f>
        <x:v>0.25</x:v>
      </x:c>
      <x:c r="C6" s="87" t="n">
        <x:v>0.25</x:v>
      </x:c>
      <x:c r="D6" s="87" t="n">
        <x:v>0.45</x:v>
      </x:c>
      <x:c r="E6" s="25" t="str">
        <x:v>выше = хуже</x:v>
      </x:c>
      <x:c r="F6" s="25" t="str">
        <x:v>Скидка может маскировать готовность платить</x:v>
      </x:c>
    </x:row>
    <x:row r="7">
      <x:c r="A7" s="25" t="str">
        <x:v>Возвраты + гарантия</x:v>
      </x:c>
      <x:c r="B7" s="86" t="n">
        <x:f>'Вводные'!B23</x:f>
        <x:v>0.04</x:v>
      </x:c>
      <x:c r="C7" s="87" t="n">
        <x:v>0.05</x:v>
      </x:c>
      <x:c r="D7" s="87" t="n">
        <x:v>0.1</x:v>
      </x:c>
      <x:c r="E7" s="25" t="str">
        <x:v>выше = хуже</x:v>
      </x:c>
      <x:c r="F7" s="25" t="str">
        <x:v>Качество и post-sale cost</x:v>
      </x:c>
    </x:row>
    <x:row r="8">
      <x:c r="A8" s="25" t="str">
        <x:v>Продажи / break-even</x:v>
      </x:c>
      <x:c r="B8" s="88" t="n">
        <x:f>IFERROR('Вводные'!B13/'Юнит_экономика'!B15,0)</x:f>
        <x:v>2.127659574468085</x:v>
      </x:c>
      <x:c r="C8" s="89" t="n">
        <x:v>1.2</x:v>
      </x:c>
      <x:c r="D8" s="89" t="n">
        <x:v>1</x:v>
      </x:c>
      <x:c r="E8" s="25" t="str">
        <x:v>ниже = хуже</x:v>
      </x:c>
      <x:c r="F8" s="25" t="str">
        <x:v>Нужен запас над точкой безубыточности</x:v>
      </x:c>
    </x:row>
    <x:row r="9">
      <x:c r="A9" s="25"/>
      <x:c r="B9" s="25"/>
      <x:c r="C9" s="25"/>
      <x:c r="D9" s="25"/>
      <x:c r="E9" s="25"/>
      <x:c r="F9" s="25"/>
    </x:row>
    <x:row r="10">
      <x:c r="A10" s="20" t="str">
        <x:v>Product-market fit не доказывается одним показателем. Для физического продукта важны одновременно: готовность платить без постоянной скидки, достаточный объём продаж, приемлемые возвраты и экономика после CAC/гарантии.</x:v>
      </x:c>
      <x:c r="B10" s="20"/>
      <x:c r="C10" s="20"/>
      <x:c r="D10" s="20"/>
      <x:c r="E10" s="20"/>
      <x:c r="F10" s="20"/>
    </x:row>
    <x:row r="11">
      <x:c r="A11" s="20"/>
      <x:c r="B11" s="20"/>
      <x:c r="C11" s="20"/>
      <x:c r="D11" s="20"/>
      <x:c r="E11" s="20"/>
      <x:c r="F11" s="20"/>
    </x:row>
    <x:row r="12">
      <x:c r="A12" s="20"/>
      <x:c r="B12" s="20"/>
      <x:c r="C12" s="20"/>
      <x:c r="D12" s="20"/>
      <x:c r="E12" s="20"/>
      <x:c r="F12" s="20"/>
    </x:row>
  </x:sheetData>
  <x:mergeCells>
    <x:mergeCell ref="A1:F2"/>
    <x:mergeCell ref="A10:F1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" hidden="0" customWidth="1"/>
    <x:col min="3" max="3" width="20" hidden="0" customWidth="1"/>
    <x:col min="4" max="4" width="50" hidden="0" customWidth="1"/>
  </x:cols>
  <x:sheetData>
    <x:row r="1" ht="24" customHeight="1">
      <x:c r="A1" s="5" t="str">
        <x:v>ЗАПАС, MOQ И РИСК ЗАМОРОЖЕННОГО CASH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4">
      <x:c r="A4" s="34" t="str">
        <x:v>Показатель</x:v>
      </x:c>
      <x:c r="B4" s="34" t="str">
        <x:v>Значение</x:v>
      </x:c>
      <x:c r="C4" s="34" t="str">
        <x:v>Ед.</x:v>
      </x:c>
      <x:c r="D4" s="34" t="str">
        <x:v>Смысл</x:v>
      </x:c>
    </x:row>
    <x:row r="5">
      <x:c r="A5" s="25" t="str">
        <x:v>Продажи</x:v>
      </x:c>
      <x:c r="B5" s="100" t="n">
        <x:f>'Вводные'!B13</x:f>
        <x:v>400</x:v>
      </x:c>
      <x:c r="C5" s="25" t="str">
        <x:v>шт./мес.</x:v>
      </x:c>
      <x:c r="D5" s="25" t="str">
        <x:v>sell-through</x:v>
      </x:c>
    </x:row>
    <x:row r="6">
      <x:c r="A6" s="25" t="str">
        <x:v>Стартовый запас</x:v>
      </x:c>
      <x:c r="B6" s="100" t="n">
        <x:f>'Вводные'!B15</x:f>
        <x:v>900</x:v>
      </x:c>
      <x:c r="C6" s="25" t="str">
        <x:v>шт.</x:v>
      </x:c>
      <x:c r="D6" s="25" t="str">
        <x:v>из Вводные</x:v>
      </x:c>
    </x:row>
    <x:row r="7">
      <x:c r="A7" s="25" t="str">
        <x:v>MOQ</x:v>
      </x:c>
      <x:c r="B7" s="100" t="n">
        <x:f>'Вводные'!B14</x:f>
        <x:v>600</x:v>
      </x:c>
      <x:c r="C7" s="25" t="str">
        <x:v>шт.</x:v>
      </x:c>
      <x:c r="D7" s="25" t="str">
        <x:v>из Вводные</x:v>
      </x:c>
    </x:row>
    <x:row r="8">
      <x:c r="A8" s="25" t="str">
        <x:v>Запас в месяцах</x:v>
      </x:c>
      <x:c r="B8" s="101" t="n">
        <x:f>IFERROR(B6/B5,0)</x:f>
        <x:v>2.25</x:v>
      </x:c>
      <x:c r="C8" s="25" t="str">
        <x:v>мес.</x:v>
      </x:c>
      <x:c r="D8" s="25" t="str">
        <x:v>чем выше, тем больше риск старения</x:v>
      </x:c>
    </x:row>
    <x:row r="9">
      <x:c r="A9" s="25" t="str">
        <x:v>MOQ / месячные продажи</x:v>
      </x:c>
      <x:c r="B9" s="101" t="n">
        <x:f>IFERROR(B7/B5,0)</x:f>
        <x:v>1.5</x:v>
      </x:c>
      <x:c r="C9" s="25" t="str">
        <x:v>x</x:v>
      </x:c>
      <x:c r="D9" s="25" t="str">
        <x:v>объём обязательства относительно спроса</x:v>
      </x:c>
    </x:row>
    <x:row r="10">
      <x:c r="A10" s="25" t="str">
        <x:v>Sell-through 90 дней</x:v>
      </x:c>
      <x:c r="B10" s="72" t="n">
        <x:f>IF(B6&lt;=0,0,MIN(B5*3/B6,1))</x:f>
        <x:v>1</x:v>
      </x:c>
      <x:c r="C10" s="25" t="str">
        <x:v>% стартового запаса</x:v>
      </x:c>
      <x:c r="D10" s="25" t="str">
        <x:v>доля партии, проданная за 3 месяца</x:v>
      </x:c>
    </x:row>
    <x:row r="11">
      <x:c r="A11" s="25" t="str">
        <x:v>Остаток после 90 дней</x:v>
      </x:c>
      <x:c r="B11" s="102" t="n">
        <x:f>MAX(B6-B5*3,0)</x:f>
        <x:v>0</x:v>
      </x:c>
      <x:c r="C11" s="25" t="str">
        <x:v>шт.</x:v>
      </x:c>
      <x:c r="D11" s="25" t="str">
        <x:v>при текущем темпе</x:v>
      </x:c>
    </x:row>
    <x:row r="12">
      <x:c r="A12" s="25" t="str">
        <x:v>Cash в остатке после 90 дней</x:v>
      </x:c>
      <x:c r="B12" s="71" t="n">
        <x:f>B11*'Вводные'!B6</x:f>
        <x:v>0</x:v>
      </x:c>
      <x:c r="C12" s="25" t="str">
        <x:v>₽</x:v>
      </x:c>
      <x:c r="D12" s="25" t="str">
        <x:v>остаток × COGS</x:v>
      </x:c>
    </x:row>
    <x:row r="13">
      <x:c r="A13" s="25" t="str">
        <x:v>Cash в MOQ</x:v>
      </x:c>
      <x:c r="B13" s="71" t="n">
        <x:f>B7*'Вводные'!B6</x:f>
        <x:v>3300000</x:v>
      </x:c>
      <x:c r="C13" s="25" t="str">
        <x:v>₽</x:v>
      </x:c>
      <x:c r="D13" s="25" t="str">
        <x:v>MOQ × COGS</x:v>
      </x:c>
    </x:row>
    <x:row r="14">
      <x:c r="A14" s="25"/>
      <x:c r="B14" s="25"/>
      <x:c r="C14" s="25"/>
      <x:c r="D14" s="25"/>
    </x:row>
    <x:row r="15">
      <x:c r="A15" s="20" t="str">
        <x:v>У YotaPhone первая партия YotaPhone 2 составляла 150 тыс. устройств, а публичные данные о продажах за следующие месяцы были значительно ниже этого масштаба. В своей модели не повторяйте вывод напрямую: вместо этого сравните MOQ с вашим подтверждённым sell-through.</x:v>
      </x:c>
      <x:c r="B15" s="20"/>
      <x:c r="C15" s="20"/>
      <x:c r="D15" s="20"/>
    </x:row>
    <x:row r="16">
      <x:c r="A16" s="20"/>
      <x:c r="B16" s="20"/>
      <x:c r="C16" s="20"/>
      <x:c r="D16" s="20"/>
    </x:row>
    <x:row r="17">
      <x:c r="A17" s="20"/>
      <x:c r="B17" s="20"/>
      <x:c r="C17" s="20"/>
      <x:c r="D17" s="20"/>
    </x:row>
  </x:sheetData>
  <x:mergeCells>
    <x:mergeCell ref="A1:D2"/>
    <x:mergeCell ref="A15:D1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6" hidden="0" customWidth="1"/>
    <x:col min="4" max="4" width="50" hidden="0" customWidth="1"/>
  </x:cols>
  <x:sheetData>
    <x:row r="1" ht="24" customHeight="1">
      <x:c r="A1" s="5" t="str">
        <x:v>ПОСТАВЩИК И ВАЛЮТНАЯ УСТОЙЧИВОСТЬ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4">
      <x:c r="A4" s="34" t="str">
        <x:v>Показатель</x:v>
      </x:c>
      <x:c r="B4" s="34" t="str">
        <x:v>Значение</x:v>
      </x:c>
      <x:c r="C4" s="34" t="str">
        <x:v>Ед.</x:v>
      </x:c>
      <x:c r="D4" s="34" t="str">
        <x:v>Интерпретация</x:v>
      </x:c>
    </x:row>
    <x:row r="5">
      <x:c r="A5" s="25" t="str">
        <x:v>Валютная доля COGS</x:v>
      </x:c>
      <x:c r="B5" s="86" t="n">
        <x:f>'Вводные'!B17</x:f>
        <x:v>0.55</x:v>
      </x:c>
      <x:c r="C5" s="25" t="str">
        <x:v>%</x:v>
      </x:c>
      <x:c r="D5" s="25" t="str">
        <x:v>из Вводные</x:v>
      </x:c>
    </x:row>
    <x:row r="6">
      <x:c r="A6" s="25" t="str">
        <x:v>Валютно-зависимая часть себестоимости</x:v>
      </x:c>
      <x:c r="B6" s="71" t="n">
        <x:f>'Вводные'!B6*B5</x:f>
        <x:v>3025.0000000000005</x:v>
      </x:c>
      <x:c r="C6" s="25" t="str">
        <x:v>₽/шт.</x:v>
      </x:c>
      <x:c r="D6" s="25" t="str">
        <x:v>COGS × валютная доля</x:v>
      </x:c>
    </x:row>
    <x:row r="7">
      <x:c r="A7" s="25" t="str">
        <x:v>Себестоимость при валютном шоке +20%</x:v>
      </x:c>
      <x:c r="B7" s="71" t="n">
        <x:f>'Вводные'!B6*(1+B5*20%)</x:f>
        <x:v>6105.000000000001</x:v>
      </x:c>
      <x:c r="C7" s="25" t="str">
        <x:v>₽/шт.</x:v>
      </x:c>
      <x:c r="D7" s="25" t="str">
        <x:v>сценарный стресс</x:v>
      </x:c>
    </x:row>
    <x:row r="8">
      <x:c r="A8" s="25" t="str">
        <x:v>Вклад единицы при FX +20%</x:v>
      </x:c>
      <x:c r="B8" s="71" t="n">
        <x:f>'Вводные'!B5-(B7+'Юнит_экономика'!B7+'Вводные'!B8+'Юнит_экономика'!B9+'Вводные'!B10+'Вводные'!B11)</x:f>
        <x:v>995</x:v>
      </x:c>
      <x:c r="C8" s="25" t="str">
        <x:v>₽/шт.</x:v>
      </x:c>
      <x:c r="D8" s="25" t="str">
        <x:v>если становится ≤0 — repricing/STOP</x:v>
      </x:c>
    </x:row>
    <x:row r="9">
      <x:c r="A9" s="25" t="str">
        <x:v>Концентрация критичного поставщика</x:v>
      </x:c>
      <x:c r="B9" s="86" t="n">
        <x:f>'Вводные'!B25</x:f>
        <x:v>0.9</x:v>
      </x:c>
      <x:c r="C9" s="25" t="str">
        <x:v>%</x:v>
      </x:c>
      <x:c r="D9" s="25" t="str">
        <x:v>Риск зависимости от одного поставщика</x:v>
      </x:c>
    </x:row>
    <x:row r="10">
      <x:c r="A10" s="25" t="str">
        <x:v>Backup supplier готов</x:v>
      </x:c>
      <x:c r="B10" s="108" t="n">
        <x:f>'Вводные'!B18</x:f>
        <x:v>0</x:v>
      </x:c>
      <x:c r="C10" s="25" t="str">
        <x:v>0/1</x:v>
      </x:c>
      <x:c r="D10" s="25" t="str">
        <x:v>1 = квалифицирован и готов</x:v>
      </x:c>
    </x:row>
    <x:row r="11">
      <x:c r="A11" s="25" t="str">
        <x:v>Lead time</x:v>
      </x:c>
      <x:c r="B11" s="108" t="n">
        <x:f>'Вводные'!B19</x:f>
        <x:v>2</x:v>
      </x:c>
      <x:c r="C11" s="25" t="str">
        <x:v>мес.</x:v>
      </x:c>
      <x:c r="D11" s="25" t="str">
        <x:v>время до получения партии</x:v>
      </x:c>
    </x:row>
    <x:row r="12">
      <x:c r="A12" s="25" t="str">
        <x:v>Цикл версии продукта</x:v>
      </x:c>
      <x:c r="B12" s="108" t="n">
        <x:f>'Вводные'!B26</x:f>
        <x:v>9</x:v>
      </x:c>
      <x:c r="C12" s="25" t="str">
        <x:v>мес.</x:v>
      </x:c>
      <x:c r="D12" s="25" t="str">
        <x:v>окно морального старения</x:v>
      </x:c>
    </x:row>
    <x:row r="13">
      <x:c r="A13" s="25" t="str">
        <x:v>Lead time / цикл версии</x:v>
      </x:c>
      <x:c r="B13" s="72" t="n">
        <x:f>IFERROR(B11/B12,0)</x:f>
        <x:v>0.2222222222222222</x:v>
      </x:c>
      <x:c r="C13" s="25" t="str">
        <x:v>%</x:v>
      </x:c>
      <x:c r="D13" s="25" t="str">
        <x:v>чем выше, тем меньше пространство для ошибки</x:v>
      </x:c>
    </x:row>
    <x:row r="14">
      <x:c r="A14" s="25"/>
      <x:c r="B14" s="25"/>
      <x:c r="C14" s="25"/>
      <x:c r="D14" s="25"/>
    </x:row>
    <x:row r="15">
      <x:c r="A15" s="20" t="str">
        <x:v>YotaPhone 2 подорожал на 21% через три недели после запуска; компания прямо связывала это с падением рубля и валютными расчётами с зарубежными поставщиками. Поэтому FX-стресс здесь — не декоративный сценарий, а обязательная часть проверки физического продукта.</x:v>
      </x:c>
      <x:c r="B15" s="20"/>
      <x:c r="C15" s="20"/>
      <x:c r="D15" s="20"/>
    </x:row>
    <x:row r="16">
      <x:c r="A16" s="20"/>
      <x:c r="B16" s="20"/>
      <x:c r="C16" s="20"/>
      <x:c r="D16" s="20"/>
    </x:row>
    <x:row r="17">
      <x:c r="A17" s="20"/>
      <x:c r="B17" s="20"/>
      <x:c r="C17" s="20"/>
      <x:c r="D17" s="20"/>
    </x:row>
  </x:sheetData>
  <x:mergeCells>
    <x:mergeCell ref="A1:D2"/>
    <x:mergeCell ref="A15:D17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4" customHeight="1">
      <x:c r="A1" s="5" t="str">
        <x:v>СЦЕНАРИИ: СПРОС + ВАЛЮТНЫЙ ШОК + СТОИМОСТЬ ПРИВЛЕЧЕНИЯ + ЗАДЕРЖКА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4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4">
      <x:c r="A4" s="34" t="str">
        <x:v>Сценарий</x:v>
      </x:c>
      <x:c r="B4" s="34" t="str">
        <x:v>Спрос, x</x:v>
      </x:c>
      <x:c r="C4" s="34" t="str">
        <x:v>Валютный шок</x:v>
      </x:c>
      <x:c r="D4" s="34" t="str">
        <x:v>Рост стоимости привлечения</x:v>
      </x:c>
      <x:c r="E4" s="34" t="str">
        <x:v>Задержка, мес.</x:v>
      </x:c>
      <x:c r="F4" s="34" t="str">
        <x:v>Продажи/мес.</x:v>
      </x:c>
      <x:c r="G4" s="34" t="str">
        <x:v>Эфф. себестоимость</x:v>
      </x:c>
      <x:c r="H4" s="34" t="str">
        <x:v>Эфф. стоимость привлечения</x:v>
      </x:c>
      <x:c r="I4" s="34" t="str">
        <x:v>Выручка/мес.</x:v>
      </x:c>
      <x:c r="J4" s="34" t="str">
        <x:v>Опер. результат/мес.</x:v>
      </x:c>
      <x:c r="K4" s="34" t="str">
        <x:v>Cash 3 мес. после задержки</x:v>
      </x:c>
      <x:c r="L4" s="34" t="str">
        <x:v>Денежный запас, мес.</x:v>
      </x:c>
    </x:row>
    <x:row r="5">
      <x:c r="A5" s="25" t="str">
        <x:v>БАЗОВЫЙ</x:v>
      </x:c>
      <x:c r="B5" s="114" t="n">
        <x:v>1</x:v>
      </x:c>
      <x:c r="C5" s="53" t="n">
        <x:v>0</x:v>
      </x:c>
      <x:c r="D5" s="53" t="n">
        <x:v>0</x:v>
      </x:c>
      <x:c r="E5" s="54" t="n">
        <x:v>0</x:v>
      </x:c>
      <x:c r="F5" s="100" t="n">
        <x:f>'Вводные'!B13*B5</x:f>
        <x:v>400</x:v>
      </x:c>
      <x:c r="G5" s="70" t="n">
        <x:f>'Вводные'!B6*(1+'Вводные'!B17*C5)</x:f>
        <x:v>5500</x:v>
      </x:c>
      <x:c r="H5" s="70" t="n">
        <x:f>'Вводные'!B10*(1+D5)</x:f>
        <x:v>900</x:v>
      </x:c>
      <x:c r="I5" s="71" t="n">
        <x:f>'Вводные'!B5*F5</x:f>
        <x:v>4000000</x:v>
      </x:c>
      <x:c r="J5" s="71" t="n">
        <x:f>I5-F5*(G5+'Юнит_экономика'!B7+'Вводные'!B8+'Юнит_экономика'!B9+H5+'Вводные'!B11)-'Вводные'!B12</x:f>
        <x:v>340000</x:v>
      </x:c>
      <x:c r="K5" s="71" t="n">
        <x:f>'Вводные'!B16+J5*3-'Вводные'!B12*E5</x:f>
        <x:v>3520000</x:v>
      </x:c>
      <x:c r="L5" s="115" t="n">
        <x:f>IF(J5&gt;=0,99,IFERROR('Вводные'!B16/ABS(J5),0))</x:f>
        <x:v>99</x:v>
      </x:c>
    </x:row>
    <x:row r="6">
      <x:c r="A6" s="25" t="str">
        <x:v>СЛАБЫЙ</x:v>
      </x:c>
      <x:c r="B6" s="114" t="n">
        <x:v>0.75</x:v>
      </x:c>
      <x:c r="C6" s="53" t="n">
        <x:v>0.1</x:v>
      </x:c>
      <x:c r="D6" s="53" t="n">
        <x:v>0.15</x:v>
      </x:c>
      <x:c r="E6" s="54" t="n">
        <x:v>0.5</x:v>
      </x:c>
      <x:c r="F6" s="100" t="n">
        <x:f>'Вводные'!B13*B6</x:f>
        <x:v>300</x:v>
      </x:c>
      <x:c r="G6" s="70" t="n">
        <x:f>'Вводные'!B6*(1+'Вводные'!B17*C6)</x:f>
        <x:v>5802.5</x:v>
      </x:c>
      <x:c r="H6" s="70" t="n">
        <x:f>'Вводные'!B10*(1+D6)</x:f>
        <x:v>1035</x:v>
      </x:c>
      <x:c r="I6" s="71" t="n">
        <x:f>'Вводные'!B5*F6</x:f>
        <x:v>3000000</x:v>
      </x:c>
      <x:c r="J6" s="71" t="n">
        <x:f>I6-F6*(G6+'Юнит_экономика'!B7+'Вводные'!B8+'Юнит_экономика'!B9+H6+'Вводные'!B11)-'Вводные'!B12</x:f>
        <x:v>48750</x:v>
      </x:c>
      <x:c r="K6" s="71" t="n">
        <x:f>'Вводные'!B16+J6*3-'Вводные'!B12*E6</x:f>
        <x:v>2496250</x:v>
      </x:c>
      <x:c r="L6" s="115" t="n">
        <x:f>IF(J6&gt;=0,99,IFERROR('Вводные'!B16/ABS(J6),0))</x:f>
        <x:v>99</x:v>
      </x:c>
    </x:row>
    <x:row r="7">
      <x:c r="A7" s="25" t="str">
        <x:v>СТРЕСС</x:v>
      </x:c>
      <x:c r="B7" s="114" t="n">
        <x:v>0.55</x:v>
      </x:c>
      <x:c r="C7" s="53" t="n">
        <x:v>0.2</x:v>
      </x:c>
      <x:c r="D7" s="53" t="n">
        <x:v>0.3</x:v>
      </x:c>
      <x:c r="E7" s="54" t="n">
        <x:v>1</x:v>
      </x:c>
      <x:c r="F7" s="100" t="n">
        <x:f>'Вводные'!B13*B7</x:f>
        <x:v>220.00000000000003</x:v>
      </x:c>
      <x:c r="G7" s="70" t="n">
        <x:f>'Вводные'!B6*(1+'Вводные'!B17*C7)</x:f>
        <x:v>6105.000000000001</x:v>
      </x:c>
      <x:c r="H7" s="70" t="n">
        <x:f>'Вводные'!B10*(1+D7)</x:f>
        <x:v>1170</x:v>
      </x:c>
      <x:c r="I7" s="71" t="n">
        <x:f>'Вводные'!B5*F7</x:f>
        <x:v>2200000.0000000005</x:v>
      </x:c>
      <x:c r="J7" s="71" t="n">
        <x:f>I7-F7*(G7+'Юнит_экономика'!B7+'Вводные'!B8+'Юнит_экономика'!B9+H7+'Вводные'!B11)-'Вводные'!B12</x:f>
        <x:v>-140499.99999999977</x:v>
      </x:c>
      <x:c r="K7" s="71" t="n">
        <x:f>'Вводные'!B16+J7*3-'Вводные'!B12*E7</x:f>
        <x:v>1778500.0000000007</x:v>
      </x:c>
      <x:c r="L7" s="115" t="n">
        <x:f>IF(J7&gt;=0,99,IFERROR('Вводные'!B16/ABS(J7),0))</x:f>
        <x:v>17.79359430604985</x:v>
      </x:c>
    </x:row>
    <x:row r="8">
      <x:c r="A8" s="25" t="str">
        <x:v>СИЛЬНЫЙ</x:v>
      </x:c>
      <x:c r="B8" s="114" t="n">
        <x:v>1.25</x:v>
      </x:c>
      <x:c r="C8" s="53" t="n">
        <x:v>-0.05</x:v>
      </x:c>
      <x:c r="D8" s="53" t="n">
        <x:v>-0.1</x:v>
      </x:c>
      <x:c r="E8" s="54" t="n">
        <x:v>0</x:v>
      </x:c>
      <x:c r="F8" s="100" t="n">
        <x:f>'Вводные'!B13*B8</x:f>
        <x:v>500</x:v>
      </x:c>
      <x:c r="G8" s="70" t="n">
        <x:f>'Вводные'!B6*(1+'Вводные'!B17*C8)</x:f>
        <x:v>5348.75</x:v>
      </x:c>
      <x:c r="H8" s="70" t="n">
        <x:f>'Вводные'!B10*(1+D8)</x:f>
        <x:v>810</x:v>
      </x:c>
      <x:c r="I8" s="71" t="n">
        <x:f>'Вводные'!B5*F8</x:f>
        <x:v>5000000</x:v>
      </x:c>
      <x:c r="J8" s="71" t="n">
        <x:f>I8-F8*(G8+'Юнит_экономика'!B7+'Вводные'!B8+'Юнит_экономика'!B9+H8+'Вводные'!B11)-'Вводные'!B12</x:f>
        <x:v>620625</x:v>
      </x:c>
      <x:c r="K8" s="71" t="n">
        <x:f>'Вводные'!B16+J8*3-'Вводные'!B12*E8</x:f>
        <x:v>4361875</x:v>
      </x:c>
      <x:c r="L8" s="115" t="n">
        <x:f>IF(J8&gt;=0,99,IFERROR('Вводные'!B16/ABS(J8),0))</x:f>
        <x:v>99</x:v>
      </x:c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</x:row>
    <x:row r="10">
      <x:c r="A10" s="20" t="str">
        <x:v>Денежный запас = 99 означает, что сценарный месячный результат не отрицательный. Если в стресс-сценарии денежного запаса меньше трёх месяцев, следующая крупная партия должна считаться отдельной стоп-точкой даже при хорошем базовом сценарии.</x:v>
      </x:c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</x:row>
    <x:row r="11">
      <x:c r="A11" s="20"/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</x:row>
  </x:sheetData>
  <x:mergeCells>
    <x:mergeCell ref="A1:L2"/>
    <x:mergeCell ref="A10:L12"/>
  </x:mergeCells>
  <x:pageMargins left="0.7" right="0.7" top="0.75" bottom="0.75" header="0.3" footer="0.3"/>
  <x:drawing xmlns:r="http://schemas.openxmlformats.org/officeDocument/2006/relationships" r:id="Rc48dab2105ba43b1"/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4" customHeight="1">
      <x:c r="A1" s="5" t="str">
        <x:v>ЧУВСТВИТЕЛЬНОСТЬ: ОПЕРАЦИОННЫЙ РЕЗУЛЬТАТ / МЕС.</x:v>
      </x:c>
      <x:c r="B1" s="5"/>
      <x:c r="C1" s="5"/>
      <x:c r="D1" s="5"/>
      <x:c r="E1" s="5"/>
      <x:c r="F1" s="5"/>
      <x:c r="G1" s="5"/>
    </x:row>
    <x:row r="2" ht="24" customHeight="1">
      <x:c r="A2" s="5"/>
      <x:c r="B2" s="5"/>
      <x:c r="C2" s="5"/>
      <x:c r="D2" s="5"/>
      <x:c r="E2" s="5"/>
      <x:c r="F2" s="5"/>
      <x:c r="G2" s="5"/>
    </x:row>
    <x:row r="4">
      <x:c r="A4" s="34" t="str">
        <x:v>Продажи \ Цена</x:v>
      </x:c>
      <x:c r="B4" s="34" t="n">
        <x:v>8000</x:v>
      </x:c>
      <x:c r="C4" s="34" t="n">
        <x:v>9000</x:v>
      </x:c>
      <x:c r="D4" s="34" t="n">
        <x:v>10000</x:v>
      </x:c>
      <x:c r="E4" s="34" t="n">
        <x:v>11000</x:v>
      </x:c>
      <x:c r="F4" s="34" t="n">
        <x:v>12000</x:v>
      </x:c>
    </x:row>
    <x:row r="5">
      <x:c r="A5" s="118" t="n">
        <x:v>200</x:v>
      </x:c>
      <x:c r="B5" s="71" t="n">
        <x:f>(8000*$A5)-$A5*('Вводные'!$B$6+8000*'Вводные'!$B$7+'Вводные'!$B$8+8000*'Вводные'!$B$9+'Вводные'!$B$10+'Вводные'!$B$11)-'Вводные'!$B$12</x:f>
        <x:v>-320000</x:v>
      </x:c>
      <x:c r="C5" s="71" t="n">
        <x:f>(9000*$A5)-$A5*('Вводные'!$B$6+9000*'Вводные'!$B$7+'Вводные'!$B$8+9000*'Вводные'!$B$9+'Вводные'!$B$10+'Вводные'!$B$11)-'Вводные'!$B$12</x:f>
        <x:v>-150000</x:v>
      </x:c>
      <x:c r="D5" s="71" t="n">
        <x:f>(10000*$A5)-$A5*('Вводные'!$B$6+10000*'Вводные'!$B$7+'Вводные'!$B$8+10000*'Вводные'!$B$9+'Вводные'!$B$10+'Вводные'!$B$11)-'Вводные'!$B$12</x:f>
        <x:v>20000</x:v>
      </x:c>
      <x:c r="E5" s="71" t="n">
        <x:f>(11000*$A5)-$A5*('Вводные'!$B$6+11000*'Вводные'!$B$7+'Вводные'!$B$8+11000*'Вводные'!$B$9+'Вводные'!$B$10+'Вводные'!$B$11)-'Вводные'!$B$12</x:f>
        <x:v>190000</x:v>
      </x:c>
      <x:c r="F5" s="71" t="n">
        <x:f>(12000*$A5)-$A5*('Вводные'!$B$6+12000*'Вводные'!$B$7+'Вводные'!$B$8+12000*'Вводные'!$B$9+'Вводные'!$B$10+'Вводные'!$B$11)-'Вводные'!$B$12</x:f>
        <x:v>360000</x:v>
      </x:c>
    </x:row>
    <x:row r="6">
      <x:c r="A6" s="118" t="n">
        <x:v>300</x:v>
      </x:c>
      <x:c r="B6" s="71" t="n">
        <x:f>(8000*$A6)-$A6*('Вводные'!$B$6+8000*'Вводные'!$B$7+'Вводные'!$B$8+8000*'Вводные'!$B$9+'Вводные'!$B$10+'Вводные'!$B$11)-'Вводные'!$B$12</x:f>
        <x:v>-330000</x:v>
      </x:c>
      <x:c r="C6" s="71" t="n">
        <x:f>(9000*$A6)-$A6*('Вводные'!$B$6+9000*'Вводные'!$B$7+'Вводные'!$B$8+9000*'Вводные'!$B$9+'Вводные'!$B$10+'Вводные'!$B$11)-'Вводные'!$B$12</x:f>
        <x:v>-75000</x:v>
      </x:c>
      <x:c r="D6" s="71" t="n">
        <x:f>(10000*$A6)-$A6*('Вводные'!$B$6+10000*'Вводные'!$B$7+'Вводные'!$B$8+10000*'Вводные'!$B$9+'Вводные'!$B$10+'Вводные'!$B$11)-'Вводные'!$B$12</x:f>
        <x:v>180000</x:v>
      </x:c>
      <x:c r="E6" s="71" t="n">
        <x:f>(11000*$A6)-$A6*('Вводные'!$B$6+11000*'Вводные'!$B$7+'Вводные'!$B$8+11000*'Вводные'!$B$9+'Вводные'!$B$10+'Вводные'!$B$11)-'Вводные'!$B$12</x:f>
        <x:v>435000</x:v>
      </x:c>
      <x:c r="F6" s="71" t="n">
        <x:f>(12000*$A6)-$A6*('Вводные'!$B$6+12000*'Вводные'!$B$7+'Вводные'!$B$8+12000*'Вводные'!$B$9+'Вводные'!$B$10+'Вводные'!$B$11)-'Вводные'!$B$12</x:f>
        <x:v>690000</x:v>
      </x:c>
    </x:row>
    <x:row r="7">
      <x:c r="A7" s="118" t="n">
        <x:v>400</x:v>
      </x:c>
      <x:c r="B7" s="71" t="n">
        <x:f>(8000*$A7)-$A7*('Вводные'!$B$6+8000*'Вводные'!$B$7+'Вводные'!$B$8+8000*'Вводные'!$B$9+'Вводные'!$B$10+'Вводные'!$B$11)-'Вводные'!$B$12</x:f>
        <x:v>-340000</x:v>
      </x:c>
      <x:c r="C7" s="71" t="n">
        <x:f>(9000*$A7)-$A7*('Вводные'!$B$6+9000*'Вводные'!$B$7+'Вводные'!$B$8+9000*'Вводные'!$B$9+'Вводные'!$B$10+'Вводные'!$B$11)-'Вводные'!$B$12</x:f>
        <x:v>0</x:v>
      </x:c>
      <x:c r="D7" s="71" t="n">
        <x:f>(10000*$A7)-$A7*('Вводные'!$B$6+10000*'Вводные'!$B$7+'Вводные'!$B$8+10000*'Вводные'!$B$9+'Вводные'!$B$10+'Вводные'!$B$11)-'Вводные'!$B$12</x:f>
        <x:v>340000</x:v>
      </x:c>
      <x:c r="E7" s="71" t="n">
        <x:f>(11000*$A7)-$A7*('Вводные'!$B$6+11000*'Вводные'!$B$7+'Вводные'!$B$8+11000*'Вводные'!$B$9+'Вводные'!$B$10+'Вводные'!$B$11)-'Вводные'!$B$12</x:f>
        <x:v>680000</x:v>
      </x:c>
      <x:c r="F7" s="71" t="n">
        <x:f>(12000*$A7)-$A7*('Вводные'!$B$6+12000*'Вводные'!$B$7+'Вводные'!$B$8+12000*'Вводные'!$B$9+'Вводные'!$B$10+'Вводные'!$B$11)-'Вводные'!$B$12</x:f>
        <x:v>1020000</x:v>
      </x:c>
    </x:row>
    <x:row r="8">
      <x:c r="A8" s="118" t="n">
        <x:v>500</x:v>
      </x:c>
      <x:c r="B8" s="71" t="n">
        <x:f>(8000*$A8)-$A8*('Вводные'!$B$6+8000*'Вводные'!$B$7+'Вводные'!$B$8+8000*'Вводные'!$B$9+'Вводные'!$B$10+'Вводные'!$B$11)-'Вводные'!$B$12</x:f>
        <x:v>-350000</x:v>
      </x:c>
      <x:c r="C8" s="71" t="n">
        <x:f>(9000*$A8)-$A8*('Вводные'!$B$6+9000*'Вводные'!$B$7+'Вводные'!$B$8+9000*'Вводные'!$B$9+'Вводные'!$B$10+'Вводные'!$B$11)-'Вводные'!$B$12</x:f>
        <x:v>75000</x:v>
      </x:c>
      <x:c r="D8" s="71" t="n">
        <x:f>(10000*$A8)-$A8*('Вводные'!$B$6+10000*'Вводные'!$B$7+'Вводные'!$B$8+10000*'Вводные'!$B$9+'Вводные'!$B$10+'Вводные'!$B$11)-'Вводные'!$B$12</x:f>
        <x:v>500000</x:v>
      </x:c>
      <x:c r="E8" s="71" t="n">
        <x:f>(11000*$A8)-$A8*('Вводные'!$B$6+11000*'Вводные'!$B$7+'Вводные'!$B$8+11000*'Вводные'!$B$9+'Вводные'!$B$10+'Вводные'!$B$11)-'Вводные'!$B$12</x:f>
        <x:v>925000</x:v>
      </x:c>
      <x:c r="F8" s="71" t="n">
        <x:f>(12000*$A8)-$A8*('Вводные'!$B$6+12000*'Вводные'!$B$7+'Вводные'!$B$8+12000*'Вводные'!$B$9+'Вводные'!$B$10+'Вводные'!$B$11)-'Вводные'!$B$12</x:f>
        <x:v>1350000</x:v>
      </x:c>
    </x:row>
    <x:row r="9">
      <x:c r="A9" s="118" t="n">
        <x:v>600</x:v>
      </x:c>
      <x:c r="B9" s="71" t="n">
        <x:f>(8000*$A9)-$A9*('Вводные'!$B$6+8000*'Вводные'!$B$7+'Вводные'!$B$8+8000*'Вводные'!$B$9+'Вводные'!$B$10+'Вводные'!$B$11)-'Вводные'!$B$12</x:f>
        <x:v>-360000</x:v>
      </x:c>
      <x:c r="C9" s="71" t="n">
        <x:f>(9000*$A9)-$A9*('Вводные'!$B$6+9000*'Вводные'!$B$7+'Вводные'!$B$8+9000*'Вводные'!$B$9+'Вводные'!$B$10+'Вводные'!$B$11)-'Вводные'!$B$12</x:f>
        <x:v>150000</x:v>
      </x:c>
      <x:c r="D9" s="71" t="n">
        <x:f>(10000*$A9)-$A9*('Вводные'!$B$6+10000*'Вводные'!$B$7+'Вводные'!$B$8+10000*'Вводные'!$B$9+'Вводные'!$B$10+'Вводные'!$B$11)-'Вводные'!$B$12</x:f>
        <x:v>660000</x:v>
      </x:c>
      <x:c r="E9" s="71" t="n">
        <x:f>(11000*$A9)-$A9*('Вводные'!$B$6+11000*'Вводные'!$B$7+'Вводные'!$B$8+11000*'Вводные'!$B$9+'Вводные'!$B$10+'Вводные'!$B$11)-'Вводные'!$B$12</x:f>
        <x:v>1170000</x:v>
      </x:c>
      <x:c r="F9" s="71" t="n">
        <x:f>(12000*$A9)-$A9*('Вводные'!$B$6+12000*'Вводные'!$B$7+'Вводные'!$B$8+12000*'Вводные'!$B$9+'Вводные'!$B$10+'Вводные'!$B$11)-'Вводные'!$B$12</x:f>
        <x:v>1680000</x:v>
      </x:c>
    </x:row>
    <x:row r="10">
      <x:c r="A10" s="25"/>
      <x:c r="B10" s="25"/>
      <x:c r="C10" s="25"/>
      <x:c r="D10" s="25"/>
      <x:c r="E10" s="25"/>
      <x:c r="F10" s="25"/>
    </x:row>
    <x:row r="11">
      <x:c r="A11" s="20" t="str">
        <x:v>Матрица отвечает на вопрос: насколько результат зависит от цены и sell-through. Если зелёная зона достижима только одновременно при высокой цене и оптимистичных продажах, масштабирование слишком хрупкое.</x:v>
      </x:c>
      <x:c r="B11" s="20"/>
      <x:c r="C11" s="20"/>
      <x:c r="D11" s="20"/>
      <x:c r="E11" s="20"/>
      <x:c r="F11" s="20"/>
    </x:row>
    <x:row r="12">
      <x:c r="A12" s="20"/>
      <x:c r="B12" s="20"/>
      <x:c r="C12" s="20"/>
      <x:c r="D12" s="20"/>
      <x:c r="E12" s="20"/>
      <x:c r="F12" s="20"/>
    </x:row>
    <x:row r="13">
      <x:c r="A13" s="20"/>
      <x:c r="B13" s="20"/>
      <x:c r="C13" s="20"/>
      <x:c r="D13" s="20"/>
      <x:c r="E13" s="20"/>
      <x:c r="F13" s="20"/>
    </x:row>
  </x:sheetData>
  <x:mergeCells>
    <x:mergeCell ref="A1:G2"/>
    <x:mergeCell ref="A11:F13"/>
  </x:mergeCells>
  <x:conditionalFormatting sqref="B5:F9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48" hidden="0" customWidth="1"/>
  </x:cols>
  <x:sheetData>
    <x:row r="1" ht="24" customHeight="1">
      <x:c r="A1" s="5" t="str">
        <x:v>РАННИЕ СИГНАЛЫ: СЦЕНАРНАЯ КАРТА РИСКОВ</x:v>
      </x:c>
      <x:c r="B1" s="5"/>
      <x:c r="C1" s="5"/>
      <x:c r="D1" s="5"/>
      <x:c r="E1" s="5"/>
      <x:c r="F1" s="5"/>
      <x:c r="G1" s="5"/>
    </x:row>
    <x:row r="2" ht="24" customHeight="1">
      <x:c r="A2" s="5"/>
      <x:c r="B2" s="5"/>
      <x:c r="C2" s="5"/>
      <x:c r="D2" s="5"/>
      <x:c r="E2" s="5"/>
      <x:c r="F2" s="5"/>
      <x:c r="G2" s="5"/>
    </x:row>
    <x:row r="4">
      <x:c r="A4" s="34" t="str">
        <x:v>Сигнал</x:v>
      </x:c>
      <x:c r="B4" s="34" t="str">
        <x:v>Факт</x:v>
      </x:c>
      <x:c r="C4" s="34" t="str">
        <x:v>Жёлтый порог</x:v>
      </x:c>
      <x:c r="D4" s="34" t="str">
        <x:v>Красный порог</x:v>
      </x:c>
      <x:c r="E4" s="34" t="str">
        <x:v>Баллы</x:v>
      </x:c>
      <x:c r="F4" s="34" t="str">
        <x:v>Статус</x:v>
      </x:c>
      <x:c r="G4" s="34" t="str">
        <x:v>Почему важно</x:v>
      </x:c>
    </x:row>
    <x:row r="5">
      <x:c r="A5" s="25" t="str">
        <x:v>Платная конверсия</x:v>
      </x:c>
      <x:c r="B5" s="86" t="n">
        <x:f>'Вводные'!B21</x:f>
        <x:v>0.08</x:v>
      </x:c>
      <x:c r="C5" s="87" t="n">
        <x:v>0.05</x:v>
      </x:c>
      <x:c r="D5" s="87" t="n">
        <x:v>0.02</x:v>
      </x:c>
      <x:c r="E5" s="124" t="n">
        <x:f>IF(B5&lt;D5,2,IF(B5&lt;C5,1,0))</x:f>
        <x:v>0</x:v>
      </x:c>
      <x:c r="F5" s="25" t="str">
        <x:f>IF(E5=2,"КРАСНЫЙ",IF(E5=1,"ЖЁЛТЫЙ","ЗЕЛЁНЫЙ"))</x:f>
        <x:v>ЗЕЛЁНЫЙ</x:v>
      </x:c>
      <x:c r="G5" s="25" t="str">
        <x:v>Ниже = хуже; сравнить со своим исходным уровнем</x:v>
      </x:c>
    </x:row>
    <x:row r="6">
      <x:c r="A6" s="25" t="str">
        <x:v>Доля продаж со скидкой</x:v>
      </x:c>
      <x:c r="B6" s="86" t="n">
        <x:f>'Вводные'!B22</x:f>
        <x:v>0.25</x:v>
      </x:c>
      <x:c r="C6" s="87" t="n">
        <x:v>0.25</x:v>
      </x:c>
      <x:c r="D6" s="87" t="n">
        <x:v>0.45</x:v>
      </x:c>
      <x:c r="E6" s="124" t="n">
        <x:f>IF(B6&gt;D6,2,IF(B6&gt;C6,1,0))</x:f>
        <x:v>0</x:v>
      </x:c>
      <x:c r="F6" s="25" t="str">
        <x:f>IF(E6=2,"КРАСНЫЙ",IF(E6=1,"ЖЁЛТЫЙ","ЗЕЛЁНЫЙ"))</x:f>
        <x:v>ЗЕЛЁНЫЙ</x:v>
      </x:c>
      <x:c r="G6" s="25" t="str">
        <x:v>Скидка может маскировать готовность платить</x:v>
      </x:c>
    </x:row>
    <x:row r="7">
      <x:c r="A7" s="25" t="str">
        <x:v>Маржа вклада</x:v>
      </x:c>
      <x:c r="B7" s="86" t="n">
        <x:f>'Юнит_экономика'!B14</x:f>
        <x:v>0.16</x:v>
      </x:c>
      <x:c r="C7" s="87" t="n">
        <x:v>0.25</x:v>
      </x:c>
      <x:c r="D7" s="87" t="n">
        <x:v>0.1</x:v>
      </x:c>
      <x:c r="E7" s="124" t="n">
        <x:f>IF(B7&lt;D7,2,IF(B7&lt;C7,1,0))</x:f>
        <x:v>1</x:v>
      </x:c>
      <x:c r="F7" s="25" t="str">
        <x:f>IF(E7=2,"КРАСНЫЙ",IF(E7=1,"ЖЁЛТЫЙ","ЗЕЛЁНЫЙ"))</x:f>
        <x:v>ЖЁЛТЫЙ</x:v>
      </x:c>
      <x:c r="G7" s="25" t="str">
        <x:v>Ниже = хуже</x:v>
      </x:c>
    </x:row>
    <x:row r="8">
      <x:c r="A8" s="25" t="str">
        <x:v>Продано за 90 дней / стартовый запас</x:v>
      </x:c>
      <x:c r="B8" s="86" t="n">
        <x:f>'Запас_MOQ'!B10</x:f>
        <x:v>1</x:v>
      </x:c>
      <x:c r="C8" s="87" t="n">
        <x:v>0.7</x:v>
      </x:c>
      <x:c r="D8" s="87" t="n">
        <x:v>0.45</x:v>
      </x:c>
      <x:c r="E8" s="124" t="n">
        <x:f>IF(B8&lt;D8,2,IF(B8&lt;C8,1,0))</x:f>
        <x:v>0</x:v>
      </x:c>
      <x:c r="F8" s="25" t="str">
        <x:f>IF(E8=2,"КРАСНЫЙ",IF(E8=1,"ЖЁЛТЫЙ","ЗЕЛЁНЫЙ"))</x:f>
        <x:v>ЗЕЛЁНЫЙ</x:v>
      </x:c>
      <x:c r="G8" s="25" t="str">
        <x:v>Ниже = хуже</x:v>
      </x:c>
    </x:row>
    <x:row r="9">
      <x:c r="A9" s="25" t="str">
        <x:v>Запас в месяцах</x:v>
      </x:c>
      <x:c r="B9" s="88" t="n">
        <x:f>'Запас_MOQ'!B8</x:f>
        <x:v>2.25</x:v>
      </x:c>
      <x:c r="C9" s="89" t="n">
        <x:v>2.5</x:v>
      </x:c>
      <x:c r="D9" s="89" t="n">
        <x:v>4</x:v>
      </x:c>
      <x:c r="E9" s="124" t="n">
        <x:f>IF(B9&gt;D9,2,IF(B9&gt;C9,1,0))</x:f>
        <x:v>0</x:v>
      </x:c>
      <x:c r="F9" s="25" t="str">
        <x:f>IF(E9=2,"КРАСНЫЙ",IF(E9=1,"ЖЁЛТЫЙ","ЗЕЛЁНЫЙ"))</x:f>
        <x:v>ЗЕЛЁНЫЙ</x:v>
      </x:c>
      <x:c r="G9" s="25" t="str">
        <x:v>Выше = хуже</x:v>
      </x:c>
    </x:row>
    <x:row r="10">
      <x:c r="A10" s="25" t="str">
        <x:v>Минимальная партия / месячные продажи</x:v>
      </x:c>
      <x:c r="B10" s="88" t="n">
        <x:f>'Запас_MOQ'!B9</x:f>
        <x:v>1.5</x:v>
      </x:c>
      <x:c r="C10" s="89" t="n">
        <x:v>2</x:v>
      </x:c>
      <x:c r="D10" s="89" t="n">
        <x:v>4</x:v>
      </x:c>
      <x:c r="E10" s="124" t="n">
        <x:f>IF(B10&gt;D10,2,IF(B10&gt;C10,1,0))</x:f>
        <x:v>0</x:v>
      </x:c>
      <x:c r="F10" s="25" t="str">
        <x:f>IF(E10=2,"КРАСНЫЙ",IF(E10=1,"ЖЁЛТЫЙ","ЗЕЛЁНЫЙ"))</x:f>
        <x:v>ЗЕЛЁНЫЙ</x:v>
      </x:c>
      <x:c r="G10" s="25" t="str">
        <x:v>Выше = хуже</x:v>
      </x:c>
    </x:row>
    <x:row r="11">
      <x:c r="A11" s="25" t="str">
        <x:v>Возвраты + гарантия</x:v>
      </x:c>
      <x:c r="B11" s="86" t="n">
        <x:f>'Вводные'!B23</x:f>
        <x:v>0.04</x:v>
      </x:c>
      <x:c r="C11" s="87" t="n">
        <x:v>0.05</x:v>
      </x:c>
      <x:c r="D11" s="87" t="n">
        <x:v>0.1</x:v>
      </x:c>
      <x:c r="E11" s="124" t="n">
        <x:f>IF(B11&gt;D11,2,IF(B11&gt;C11,1,0))</x:f>
        <x:v>0</x:v>
      </x:c>
      <x:c r="F11" s="25" t="str">
        <x:f>IF(E11=2,"КРАСНЫЙ",IF(E11=1,"ЖЁЛТЫЙ","ЗЕЛЁНЫЙ"))</x:f>
        <x:v>ЗЕЛЁНЫЙ</x:v>
      </x:c>
      <x:c r="G11" s="25" t="str">
        <x:v>Выше = хуже</x:v>
      </x:c>
    </x:row>
    <x:row r="12">
      <x:c r="A12" s="25" t="str">
        <x:v>Концентрация поставщика</x:v>
      </x:c>
      <x:c r="B12" s="86" t="n">
        <x:f>'Вводные'!B25</x:f>
        <x:v>0.9</x:v>
      </x:c>
      <x:c r="C12" s="87" t="n">
        <x:v>0.7</x:v>
      </x:c>
      <x:c r="D12" s="87" t="n">
        <x:v>0.9</x:v>
      </x:c>
      <x:c r="E12" s="124" t="n">
        <x:f>IF(B12&gt;D12,2,IF(B12&gt;C12,1,0))</x:f>
        <x:v>1</x:v>
      </x:c>
      <x:c r="F12" s="25" t="str">
        <x:f>IF(E12=2,"КРАСНЫЙ",IF(E12=1,"ЖЁЛТЫЙ","ЗЕЛЁНЫЙ"))</x:f>
        <x:v>ЖЁЛТЫЙ</x:v>
      </x:c>
      <x:c r="G12" s="25" t="str">
        <x:v>Выше = хуже; резервный поставщик проверяется отдельно</x:v>
      </x:c>
    </x:row>
    <x:row r="13">
      <x:c r="A13" s="25" t="str">
        <x:v>Валютная доля себестоимости</x:v>
      </x:c>
      <x:c r="B13" s="86" t="n">
        <x:f>'Вводные'!B17</x:f>
        <x:v>0.55</x:v>
      </x:c>
      <x:c r="C13" s="87" t="n">
        <x:v>0.4</x:v>
      </x:c>
      <x:c r="D13" s="87" t="n">
        <x:v>0.7</x:v>
      </x:c>
      <x:c r="E13" s="124" t="n">
        <x:f>IF(B13&gt;D13,2,IF(B13&gt;C13,1,0))</x:f>
        <x:v>1</x:v>
      </x:c>
      <x:c r="F13" s="25" t="str">
        <x:f>IF(E13=2,"КРАСНЫЙ",IF(E13=1,"ЖЁЛТЫЙ","ЗЕЛЁНЫЙ"))</x:f>
        <x:v>ЖЁЛТЫЙ</x:v>
      </x:c>
      <x:c r="G13" s="25" t="str">
        <x:v>Выше = хуже</x:v>
      </x:c>
    </x:row>
    <x:row r="14">
      <x:c r="A14" s="25" t="str">
        <x:v>Задержка релиза, недель</x:v>
      </x:c>
      <x:c r="B14" s="108" t="n">
        <x:f>'Вводные'!B20</x:f>
        <x:v>1</x:v>
      </x:c>
      <x:c r="C14" s="125" t="n">
        <x:v>2</x:v>
      </x:c>
      <x:c r="D14" s="125" t="n">
        <x:v>4</x:v>
      </x:c>
      <x:c r="E14" s="124" t="n">
        <x:f>IF(B14&gt;D14,2,IF(B14&gt;C14,1,0))</x:f>
        <x:v>0</x:v>
      </x:c>
      <x:c r="F14" s="25" t="str">
        <x:f>IF(E14=2,"КРАСНЫЙ",IF(E14=1,"ЖЁЛТЫЙ","ЗЕЛЁНЫЙ"))</x:f>
        <x:v>ЗЕЛЁНЫЙ</x:v>
      </x:c>
      <x:c r="G14" s="25" t="str">
        <x:v>Выше = хуже</x:v>
      </x:c>
    </x:row>
    <x:row r="15">
      <x:c r="A15" s="25" t="str">
        <x:v>Денежный запас в стресс-сценарии, мес.</x:v>
      </x:c>
      <x:c r="B15" s="108" t="n">
        <x:f>'Сценарии'!L7</x:f>
        <x:v>17.79359430604985</x:v>
      </x:c>
      <x:c r="C15" s="125" t="n">
        <x:v>6</x:v>
      </x:c>
      <x:c r="D15" s="125" t="n">
        <x:v>3</x:v>
      </x:c>
      <x:c r="E15" s="124" t="n">
        <x:f>IF(B15&lt;D15,2,IF(B15&lt;C15,1,0))</x:f>
        <x:v>0</x:v>
      </x:c>
      <x:c r="F15" s="25" t="str">
        <x:f>IF(E15=2,"КРАСНЫЙ",IF(E15=1,"ЖЁЛТЫЙ","ЗЕЛЁНЫЙ"))</x:f>
        <x:v>ЗЕЛЁНЫЙ</x:v>
      </x:c>
      <x:c r="G15" s="25" t="str">
        <x:v>Ниже = хуже</x:v>
      </x:c>
    </x:row>
    <x:row r="16">
      <x:c r="A16" s="25" t="str">
        <x:v>Концентрация канала</x:v>
      </x:c>
      <x:c r="B16" s="86" t="n">
        <x:f>'Вводные'!B24</x:f>
        <x:v>0.65</x:v>
      </x:c>
      <x:c r="C16" s="87" t="n">
        <x:v>0.6</x:v>
      </x:c>
      <x:c r="D16" s="87" t="n">
        <x:v>0.8</x:v>
      </x:c>
      <x:c r="E16" s="124" t="n">
        <x:f>IF(B16&gt;D16,2,IF(B16&gt;C16,1,0))</x:f>
        <x:v>1</x:v>
      </x:c>
      <x:c r="F16" s="25" t="str">
        <x:f>IF(E16=2,"КРАСНЫЙ",IF(E16=1,"ЖЁЛТЫЙ","ЗЕЛЁНЫЙ"))</x:f>
        <x:v>ЖЁЛТЫЙ</x:v>
      </x:c>
      <x:c r="G16" s="25" t="str">
        <x:v>Выше = хуже</x:v>
      </x:c>
    </x:row>
    <x:row r="17">
      <x:c r="A17" s="25" t="str">
        <x:v>Продажи / точка безубыточности</x:v>
      </x:c>
      <x:c r="B17" s="88" t="n">
        <x:f>IFERROR('Вводные'!B13/'Юнит_экономика'!B15,0)</x:f>
        <x:v>2.127659574468085</x:v>
      </x:c>
      <x:c r="C17" s="89" t="n">
        <x:v>1.2</x:v>
      </x:c>
      <x:c r="D17" s="89" t="n">
        <x:v>1</x:v>
      </x:c>
      <x:c r="E17" s="124" t="n">
        <x:f>IF(B17&lt;D17,2,IF(B17&lt;C17,1,0))</x:f>
        <x:v>0</x:v>
      </x:c>
      <x:c r="F17" s="25" t="str">
        <x:f>IF(E17=2,"КРАСНЫЙ",IF(E17=1,"ЖЁЛТЫЙ","ЗЕЛЁНЫЙ"))</x:f>
        <x:v>ЗЕЛЁНЫЙ</x:v>
      </x:c>
      <x:c r="G17" s="25" t="str">
        <x:v>Ниже = хуже</x:v>
      </x:c>
    </x:row>
    <x:row r="18">
      <x:c r="A18" s="25"/>
      <x:c r="B18" s="25"/>
      <x:c r="C18" s="25"/>
      <x:c r="D18" s="25"/>
      <x:c r="E18" s="25"/>
      <x:c r="F18" s="25"/>
      <x:c r="G18" s="25"/>
    </x:row>
    <x:row r="19">
      <x:c r="A19" s="20" t="str">
        <x:v>Баллы и пороги — сценарная система раннего предупреждения, а не рейтинг YotaPhone. Один красный сигнал не равен провалу; опасна концентрация красных зон, особенно если одновременно отрицателен вклад единицы или короткий денежный запас.</x:v>
      </x:c>
      <x:c r="B19" s="20"/>
      <x:c r="C19" s="20"/>
      <x:c r="D19" s="20"/>
      <x:c r="E19" s="20"/>
      <x:c r="F19" s="20"/>
      <x:c r="G19" s="20"/>
    </x:row>
    <x:row r="20">
      <x:c r="A20" s="20"/>
      <x:c r="B20" s="20"/>
      <x:c r="C20" s="20"/>
      <x:c r="D20" s="20"/>
      <x:c r="E20" s="20"/>
      <x:c r="F20" s="20"/>
      <x:c r="G20" s="20"/>
    </x:row>
    <x:row r="21">
      <x:c r="A21" s="20"/>
      <x:c r="B21" s="20"/>
      <x:c r="C21" s="20"/>
      <x:c r="D21" s="20"/>
      <x:c r="E21" s="20"/>
      <x:c r="F21" s="20"/>
      <x:c r="G21" s="20"/>
    </x:row>
  </x:sheetData>
  <x:mergeCells>
    <x:mergeCell ref="A1:G2"/>
    <x:mergeCell ref="A19:G21"/>
  </x:mergeCells>
  <x:conditionalFormatting sqref="F5:F17">
    <x:cfRule type="expression" dxfId="0" priority="1">
      <x:formula>F5="КРАСНЫЙ"</x:formula>
    </x:cfRule>
    <x:cfRule type="expression" dxfId="1" priority="2">
      <x:formula>F5="ЖЁЛТЫЙ"</x:formula>
    </x:cfRule>
    <x:cfRule type="expression" dxfId="2" priority="3">
      <x:formula>F5="ЗЕЛЁНЫЙ"</x:formula>
    </x:cfRule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8" hidden="0" customWidth="1"/>
    <x:col min="3" max="3" width="28" hidden="0" customWidth="1"/>
    <x:col min="4" max="4" width="48" hidden="0" customWidth="1"/>
  </x:cols>
  <x:sheetData>
    <x:row r="1" ht="24" customHeight="1">
      <x:c r="A1" s="5" t="str">
        <x:v>РЕШЕНИЯ И STOP-GATES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4">
      <x:c r="A4" s="34" t="str">
        <x:v>Проверка</x:v>
      </x:c>
      <x:c r="B4" s="34" t="str">
        <x:v>Факт</x:v>
      </x:c>
      <x:c r="C4" s="34" t="str">
        <x:v>Gate</x:v>
      </x:c>
      <x:c r="D4" s="34" t="str">
        <x:v>Действие</x:v>
      </x:c>
    </x:row>
    <x:row r="5">
      <x:c r="A5" s="25" t="str">
        <x:v>Вклад единицы</x:v>
      </x:c>
      <x:c r="B5" s="70" t="n">
        <x:f>'Юнит_экономика'!B13</x:f>
        <x:v>1600</x:v>
      </x:c>
      <x:c r="C5" s="25" t="str">
        <x:v>&gt; 0</x:v>
      </x:c>
      <x:c r="D5" s="25" t="str">
        <x:v>Если ≤0 — НЕ МАСШТАБИРОВАТЬ</x:v>
      </x:c>
    </x:row>
    <x:row r="6">
      <x:c r="A6" s="25" t="str">
        <x:v>СЛАБЫЙ результат/мес.</x:v>
      </x:c>
      <x:c r="B6" s="70" t="n">
        <x:f>'Сценарии'!J6</x:f>
        <x:v>48750</x:v>
      </x:c>
      <x:c r="C6" s="25" t="str">
        <x:v>&gt; 0</x:v>
      </x:c>
      <x:c r="D6" s="25" t="str">
        <x:v>Если &lt;0 — ПЕРЕСЧИТАТЬ цену/канал/MOQ</x:v>
      </x:c>
    </x:row>
    <x:row r="7">
      <x:c r="A7" s="25" t="str">
        <x:v>Денежный запас в стресс-сценарии</x:v>
      </x:c>
      <x:c r="B7" s="108" t="n">
        <x:f>'Сценарии'!L7</x:f>
        <x:v>17.79359430604985</x:v>
      </x:c>
      <x:c r="C7" s="25" t="str">
        <x:v>&gt;= 3 мес.</x:v>
      </x:c>
      <x:c r="D7" s="25" t="str">
        <x:v>Если &lt;3 — STOP крупной партии</x:v>
      </x:c>
    </x:row>
    <x:row r="8">
      <x:c r="A8" s="25" t="str">
        <x:v>Красных сигналов</x:v>
      </x:c>
      <x:c r="B8" s="130" t="n">
        <x:f>COUNTIF('Сигналы'!F5:F17,"КРАСНЫЙ")</x:f>
        <x:v>0</x:v>
      </x:c>
      <x:c r="C8" s="25" t="str">
        <x:v>&lt; 5</x:v>
      </x:c>
      <x:c r="D8" s="25" t="str">
        <x:v>Если 5+ — НЕ МАСШТАБИРОВАТЬ</x:v>
      </x:c>
    </x:row>
    <x:row r="9">
      <x:c r="A9" s="25" t="str">
        <x:v>Backup supplier</x:v>
      </x:c>
      <x:c r="B9" s="130" t="n">
        <x:f>'Вводные'!B18</x:f>
        <x:v>0</x:v>
      </x:c>
      <x:c r="C9" s="25" t="str">
        <x:v>1 для критичного single-source</x:v>
      </x:c>
      <x:c r="D9" s="25" t="str">
        <x:v>Если концентрация &gt;90% и backup=0 — STOP</x:v>
      </x:c>
    </x:row>
    <x:row r="10">
      <x:c r="A10" s="25" t="str">
        <x:v>Минимальная партия / месячные продажи</x:v>
      </x:c>
      <x:c r="B10" s="88" t="n">
        <x:f>'Запас_MOQ'!B9</x:f>
        <x:v>1.5</x:v>
      </x:c>
      <x:c r="C10" s="25" t="str">
        <x:v>&lt;= 4x</x:v>
      </x:c>
      <x:c r="D10" s="25" t="str">
        <x:v>Если &gt;4x — уменьшить партию/изменить условия</x:v>
      </x:c>
    </x:row>
    <x:row r="11">
      <x:c r="A11" s="25"/>
      <x:c r="B11" s="25"/>
      <x:c r="C11" s="25"/>
      <x:c r="D11" s="25"/>
    </x:row>
    <x:row r="12">
      <x:c r="A12" s="20" t="str">
        <x:v>Критический принцип: масштабирование — следующее необратимое обязательство. Gate должен срабатывать ДО закупки, депозита фабрике, новой географии или публичного обещания срока.</x:v>
      </x:c>
      <x:c r="B12" s="20"/>
      <x:c r="C12" s="20"/>
      <x:c r="D12" s="20"/>
    </x:row>
    <x:row r="13">
      <x:c r="A13" s="20"/>
      <x:c r="B13" s="20"/>
      <x:c r="C13" s="20"/>
      <x:c r="D13" s="20"/>
    </x:row>
    <x:row r="14">
      <x:c r="A14" s="20"/>
      <x:c r="B14" s="20"/>
      <x:c r="C14" s="20"/>
      <x:c r="D14" s="20"/>
    </x:row>
  </x:sheetData>
  <x:mergeCells>
    <x:mergeCell ref="A1:D2"/>
    <x:mergeCell ref="A12:D1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32" hidden="0" customWidth="1"/>
  </x:cols>
  <x:sheetData>
    <x:row r="1" ht="24" customHeight="1">
      <x:c r="A1" s="24" t="str">
        <x:v>YOTAPHONE — ДАШБОРД РЕШЕНИЯ</x:v>
      </x:c>
      <x:c r="B1" s="24"/>
      <x:c r="C1" s="24"/>
      <x:c r="D1" s="24"/>
      <x:c r="E1" s="24"/>
      <x:c r="F1" s="24"/>
      <x:c r="G1" s="24"/>
      <x:c r="H1" s="24"/>
    </x:row>
    <x:row r="2" ht="24" customHeight="1">
      <x:c r="A2" s="24"/>
      <x:c r="B2" s="24"/>
      <x:c r="C2" s="24"/>
      <x:c r="D2" s="24"/>
      <x:c r="E2" s="24"/>
      <x:c r="F2" s="24"/>
      <x:c r="G2" s="24"/>
      <x:c r="H2" s="24"/>
    </x:row>
    <x:row r="3">
      <x:c r="A3" s="25"/>
      <x:c r="B3" s="25"/>
      <x:c r="C3" s="25"/>
      <x:c r="D3" s="25"/>
      <x:c r="E3" s="25"/>
      <x:c r="F3" s="25"/>
      <x:c r="G3" s="25"/>
      <x:c r="H3" s="25"/>
    </x:row>
    <x:row r="4">
      <x:c r="A4" s="34" t="str">
        <x:v>Ключевой показатель</x:v>
      </x:c>
      <x:c r="B4" s="34" t="str">
        <x:v>Значение</x:v>
      </x:c>
      <x:c r="C4" s="25"/>
      <x:c r="D4" s="25"/>
      <x:c r="E4" s="25"/>
      <x:c r="F4" s="25"/>
      <x:c r="G4" s="25"/>
      <x:c r="H4" s="25"/>
    </x:row>
    <x:row r="5">
      <x:c r="A5" s="25" t="str">
        <x:v>Вклад единицы</x:v>
      </x:c>
      <x:c r="B5" s="70" t="n">
        <x:f>'Юнит_экономика'!B13</x:f>
        <x:v>1600</x:v>
      </x:c>
      <x:c r="C5" s="25"/>
      <x:c r="D5" s="25"/>
      <x:c r="E5" s="25"/>
      <x:c r="F5" s="25"/>
      <x:c r="G5" s="25"/>
      <x:c r="H5" s="25"/>
    </x:row>
    <x:row r="6">
      <x:c r="A6" s="25" t="str">
        <x:v>Маржа вклада</x:v>
      </x:c>
      <x:c r="B6" s="86" t="n">
        <x:f>'Юнит_экономика'!B14</x:f>
        <x:v>0.16</x:v>
      </x:c>
      <x:c r="C6" s="25"/>
      <x:c r="D6" s="25"/>
      <x:c r="E6" s="25"/>
      <x:c r="F6" s="25"/>
      <x:c r="G6" s="25"/>
      <x:c r="H6" s="25"/>
    </x:row>
    <x:row r="7">
      <x:c r="A7" s="25" t="str">
        <x:v>Точка безубыточности, шт./мес.</x:v>
      </x:c>
      <x:c r="B7" s="130" t="n">
        <x:f>'Юнит_экономика'!B15</x:f>
        <x:v>188</x:v>
      </x:c>
      <x:c r="C7" s="25"/>
      <x:c r="D7" s="25"/>
      <x:c r="E7" s="25"/>
      <x:c r="F7" s="25"/>
      <x:c r="G7" s="25"/>
      <x:c r="H7" s="25"/>
    </x:row>
    <x:row r="8">
      <x:c r="A8" s="25" t="str">
        <x:v>БАЗОВЫЙ результат/мес.</x:v>
      </x:c>
      <x:c r="B8" s="70" t="n">
        <x:f>'Сценарии'!J5</x:f>
        <x:v>340000</x:v>
      </x:c>
      <x:c r="C8" s="25"/>
      <x:c r="D8" s="25"/>
      <x:c r="E8" s="25"/>
      <x:c r="F8" s="25"/>
      <x:c r="G8" s="25"/>
      <x:c r="H8" s="25"/>
    </x:row>
    <x:row r="9">
      <x:c r="A9" s="25" t="str">
        <x:v>СЛАБЫЙ результат/мес.</x:v>
      </x:c>
      <x:c r="B9" s="70" t="n">
        <x:f>'Сценарии'!J6</x:f>
        <x:v>48750</x:v>
      </x:c>
      <x:c r="C9" s="25"/>
      <x:c r="D9" s="25"/>
      <x:c r="E9" s="25"/>
      <x:c r="F9" s="25"/>
      <x:c r="G9" s="25"/>
      <x:c r="H9" s="25"/>
    </x:row>
    <x:row r="10">
      <x:c r="A10" s="25" t="str">
        <x:v>СТРЕСС результат/мес.</x:v>
      </x:c>
      <x:c r="B10" s="70" t="n">
        <x:f>'Сценарии'!J7</x:f>
        <x:v>-140499.99999999977</x:v>
      </x:c>
      <x:c r="C10" s="25"/>
      <x:c r="D10" s="25"/>
      <x:c r="E10" s="25"/>
      <x:c r="F10" s="25"/>
      <x:c r="G10" s="25"/>
      <x:c r="H10" s="25"/>
    </x:row>
    <x:row r="11">
      <x:c r="A11" s="25" t="str">
        <x:v>Денежный запас в стресс-сценарии, мес.</x:v>
      </x:c>
      <x:c r="B11" s="108" t="n">
        <x:f>'Сценарии'!L7</x:f>
        <x:v>17.79359430604985</x:v>
      </x:c>
      <x:c r="C11" s="25"/>
      <x:c r="D11" s="25"/>
      <x:c r="E11" s="25"/>
      <x:c r="F11" s="25"/>
      <x:c r="G11" s="25"/>
      <x:c r="H11" s="25"/>
    </x:row>
    <x:row r="12">
      <x:c r="A12" s="25" t="str">
        <x:v>Запас в месяцах</x:v>
      </x:c>
      <x:c r="B12" s="108" t="n">
        <x:f>'Запас_MOQ'!B8</x:f>
        <x:v>2.25</x:v>
      </x:c>
      <x:c r="C12" s="25"/>
      <x:c r="D12" s="25"/>
      <x:c r="E12" s="25"/>
      <x:c r="F12" s="25"/>
      <x:c r="G12" s="25"/>
      <x:c r="H12" s="25"/>
    </x:row>
    <x:row r="13">
      <x:c r="A13" s="25" t="str">
        <x:v>Минимальная партия / месячные продажи</x:v>
      </x:c>
      <x:c r="B13" s="88" t="n">
        <x:f>'Запас_MOQ'!B9</x:f>
        <x:v>1.5</x:v>
      </x:c>
      <x:c r="C13" s="25"/>
      <x:c r="D13" s="25"/>
      <x:c r="E13" s="25"/>
      <x:c r="F13" s="25"/>
      <x:c r="G13" s="25"/>
      <x:c r="H13" s="25"/>
    </x:row>
    <x:row r="14">
      <x:c r="A14" s="25" t="str">
        <x:v>Красных сигналов</x:v>
      </x:c>
      <x:c r="B14" s="130" t="n">
        <x:f>COUNTIF('Сигналы'!F5:F17,"КРАСНЫЙ")</x:f>
        <x:v>0</x:v>
      </x:c>
      <x:c r="C14" s="25"/>
      <x:c r="D14" s="25"/>
      <x:c r="E14" s="25"/>
      <x:c r="F14" s="25"/>
      <x:c r="G14" s="25"/>
      <x:c r="H14" s="25"/>
    </x:row>
    <x:row r="15">
      <x:c r="A15" s="25" t="str">
        <x:v>Сумма баллов риска</x:v>
      </x:c>
      <x:c r="B15" s="130" t="n">
        <x:f>SUM('Сигналы'!E5:E17)</x:f>
        <x:v>4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6" t="str">
        <x:v>РЕКОМЕНДУЕМОЕ РЕШЕНИЕ</x:v>
      </x:c>
      <x:c r="B17" s="26"/>
      <x:c r="C17" s="26"/>
      <x:c r="D17" s="26"/>
      <x:c r="E17" s="26"/>
      <x:c r="F17" s="26"/>
      <x:c r="G17" s="26"/>
      <x:c r="H17" s="26"/>
    </x:row>
    <x:row r="18">
      <x:c r="A18" s="20" t="str">
        <x:f>IF(OR(B5&lt;=0,B11&lt;3,B14&gt;=5,AND('Вводные'!B25&gt;90%,'Вводные'!B18=0)),"НЕ МАСШТАБИРОВАТЬ",IF(OR(B9&lt;0,B14&gt;=2,B15&gt;=4,B13&gt;4),"ПЕРЕСЧИТАТЬ И СУЗИТЬ","ТЕСТИРОВАТЬ"))</x:f>
        <x:v>ПЕРЕСЧИТАТЬ И СУЗИТЬ</x:v>
      </x:c>
      <x:c r="B18" s="20"/>
      <x:c r="C18" s="20"/>
      <x:c r="D18" s="20"/>
      <x:c r="E18" s="20"/>
      <x:c r="F18" s="20"/>
      <x:c r="G18" s="20"/>
      <x:c r="H18" s="20"/>
    </x:row>
    <x:row r="19">
      <x:c r="A19" s="20"/>
      <x:c r="B19" s="20"/>
      <x:c r="C19" s="20"/>
      <x:c r="D19" s="20"/>
      <x:c r="E19" s="20"/>
      <x:c r="F19" s="20"/>
      <x:c r="G19" s="20"/>
      <x:c r="H19" s="20"/>
    </x:row>
    <x:row r="20">
      <x:c r="A20" s="20"/>
      <x:c r="B20" s="20"/>
      <x:c r="C20" s="20"/>
      <x:c r="D20" s="20"/>
      <x:c r="E20" s="20"/>
      <x:c r="F20" s="20"/>
      <x:c r="G20" s="20"/>
      <x:c r="H20" s="20"/>
    </x:row>
    <x:row r="21">
      <x:c r="A21" s="20"/>
      <x:c r="B21" s="20"/>
      <x:c r="C21" s="20"/>
      <x:c r="D21" s="20"/>
      <x:c r="E21" s="20"/>
      <x:c r="F21" s="20"/>
      <x:c r="G21" s="20"/>
      <x:c r="H21" s="20"/>
    </x:row>
    <x:row r="22">
      <x:c r="A22" s="25"/>
      <x:c r="B22" s="25"/>
      <x:c r="C22" s="25"/>
      <x:c r="D22" s="25"/>
      <x:c r="E22" s="25"/>
      <x:c r="F22" s="25"/>
      <x:c r="G22" s="25"/>
      <x:c r="H22" s="25"/>
    </x:row>
    <x:row r="23">
      <x:c r="A23" s="26" t="str">
        <x:v>КАК ЧИТАТЬ РЕШЕНИЕ</x:v>
      </x:c>
      <x:c r="B23" s="26"/>
      <x:c r="C23" s="26"/>
      <x:c r="D23" s="26"/>
      <x:c r="E23" s="26"/>
      <x:c r="F23" s="26"/>
      <x:c r="G23" s="26"/>
      <x:c r="H23" s="26"/>
    </x:row>
    <x:row r="24">
      <x:c r="A24" s="25" t="str">
        <x:v>ТЕСТИРОВАТЬ</x:v>
      </x:c>
      <x:c r="B24" s="25" t="str">
        <x:v>Есть положительная экономика единицы, достаточный денежный запас и нет концентрации критических рисков. Следующий шаг — малая партия или один эксперимент.</x:v>
      </x:c>
      <x:c r="C24" s="25" t="str"/>
      <x:c r="D24" s="25" t="str"/>
      <x:c r="E24" s="25" t="str"/>
      <x:c r="F24" s="25" t="str"/>
      <x:c r="G24" s="25" t="str"/>
      <x:c r="H24" s="25" t="str"/>
    </x:row>
    <x:row r="25">
      <x:c r="A25" s="25" t="str">
        <x:v>ПЕРЕСЧИТАТЬ И СУЗИТЬ</x:v>
      </x:c>
      <x:c r="B25" s="25" t="str">
        <x:v>Спрос может существовать, но цена, канал, минимальная партия, запас или риск поставок делают масштаб хрупким. Пересоберите одну переменную до следующего обязательства.</x:v>
      </x:c>
      <x:c r="C25" s="25" t="str"/>
      <x:c r="D25" s="25" t="str"/>
      <x:c r="E25" s="25" t="str"/>
      <x:c r="F25" s="25" t="str"/>
      <x:c r="G25" s="25" t="str"/>
      <x:c r="H25" s="25" t="str"/>
    </x:row>
    <x:row r="26">
      <x:c r="A26" s="25" t="str">
        <x:v>НЕ МАСШТАБИРОВАТЬ</x:v>
      </x:c>
      <x:c r="B26" s="25" t="str">
        <x:v>Рост сейчас увеличивает денежный риск: отрицательный вклад, короткий денежный запас или концентрация красных сигналов.</x:v>
      </x:c>
      <x:c r="C26" s="25" t="str"/>
      <x:c r="D26" s="25" t="str"/>
      <x:c r="E26" s="25" t="str"/>
      <x:c r="F26" s="25" t="str"/>
      <x:c r="G26" s="25" t="str"/>
      <x:c r="H26" s="25" t="str"/>
    </x:row>
    <x:row r="27">
      <x:c r="A27" s="25" t="str">
        <x:v>YotaPhone-урок</x:v>
      </x:c>
      <x:c r="B27" s="25" t="str">
        <x:v>Известность технологии, награды, партнёры и инвесторы не заменяют воспроизводимые продажи конечным покупателям и финансируемый масштаб.</x:v>
      </x:c>
      <x:c r="C27" s="25" t="str"/>
      <x:c r="D27" s="25" t="str"/>
      <x:c r="E27" s="25" t="str"/>
      <x:c r="F27" s="25" t="str"/>
      <x:c r="G27" s="25" t="str"/>
      <x:c r="H27" s="25" t="str"/>
    </x:row>
    <x:row r="28">
      <x:c r="A28" s="25" t="str">
        <x:v>Дата фактчека</x:v>
      </x:c>
      <x:c r="B28" s="25" t="str">
        <x:v>04.09.2026</x:v>
      </x:c>
      <x:c r="C28" s="25" t="str"/>
      <x:c r="D28" s="25" t="str"/>
      <x:c r="E28" s="25" t="str"/>
      <x:c r="F28" s="25" t="str"/>
      <x:c r="G28" s="25" t="str"/>
      <x:c r="H28" s="25" t="str"/>
    </x:row>
    <x:row r="29">
      <x:c r="A29" s="25"/>
      <x:c r="B29" s="25"/>
      <x:c r="C29" s="25"/>
      <x:c r="D29" s="25"/>
      <x:c r="E29" s="25"/>
      <x:c r="F29" s="25"/>
      <x:c r="G29" s="25"/>
      <x:c r="H29" s="25"/>
    </x:row>
  </x:sheetData>
  <x:mergeCells>
    <x:mergeCell ref="A1:H2"/>
    <x:mergeCell ref="A17:H17"/>
    <x:mergeCell ref="A18:H21"/>
    <x:mergeCell ref="A23:H2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56" hidden="0" customWidth="1"/>
    <x:col min="4" max="4" width="74" hidden="0" customWidth="1"/>
    <x:col min="5" max="5" width="28" hidden="0" customWidth="1"/>
  </x:cols>
  <x:sheetData>
    <x:row r="1" ht="24" customHeight="1">
      <x:c r="A1" s="5" t="str">
        <x:v>ИСТОЧНИКИ И ДАТА ПРОВЕРКИ</x:v>
      </x:c>
      <x:c r="B1" s="5"/>
      <x:c r="C1" s="5"/>
      <x:c r="D1" s="5"/>
      <x:c r="E1" s="5"/>
    </x:row>
    <x:row r="2" ht="24" customHeight="1">
      <x:c r="A2" s="5"/>
      <x:c r="B2" s="5"/>
      <x:c r="C2" s="5"/>
      <x:c r="D2" s="5"/>
      <x:c r="E2" s="5"/>
    </x:row>
    <x:row r="4">
      <x:c r="A4" s="34" t="str">
        <x:v>Источник</x:v>
      </x:c>
      <x:c r="B4" s="34" t="str">
        <x:v>Дата</x:v>
      </x:c>
      <x:c r="C4" s="34" t="str">
        <x:v>Что подтверждает</x:v>
      </x:c>
      <x:c r="D4" s="34" t="str">
        <x:v>URL</x:v>
      </x:c>
      <x:c r="E4" s="34" t="str">
        <x:v>Роль</x:v>
      </x:c>
    </x:row>
    <x:row r="5">
      <x:c r="A5" s="25" t="str">
        <x:v>Ведомости</x:v>
      </x:c>
      <x:c r="B5" s="25" t="str">
        <x:v>02.12.2014</x:v>
      </x:c>
      <x:c r="C5" s="25" t="str">
        <x:v>Цена 32 990 ₽, первая партия 150 тыс.</x:v>
      </x:c>
      <x:c r="D5" s="25" t="str">
        <x:v>https://www.vedomosti.ru/technology/articles/2014/12/02/yotaphone-2-budet-stoit-32-990-rublej-v-rossii</x:v>
      </x:c>
      <x:c r="E5" s="25" t="str">
        <x:v>Деловое СМИ / данные компании</x:v>
      </x:c>
    </x:row>
    <x:row r="6">
      <x:c r="A6" s="25" t="str">
        <x:v>Коммерсантъ</x:v>
      </x:c>
      <x:c r="B6" s="25" t="str">
        <x:v>03.12.2014</x:v>
      </x:c>
      <x:c r="C6" s="25" t="str">
        <x:v>Цена, сравнение с iPhone 6/Galaxy S5, оценка нишевости</x:v>
      </x:c>
      <x:c r="D6" s="25" t="str">
        <x:v>https://www.kommersant.ru/Doc/2623997</x:v>
      </x:c>
      <x:c r="E6" s="25" t="str">
        <x:v>Деловое СМИ + участники рынка</x:v>
      </x:c>
    </x:row>
    <x:row r="7">
      <x:c r="A7" s="25" t="str">
        <x:v>Интерфакс</x:v>
      </x:c>
      <x:c r="B7" s="25" t="str">
        <x:v>23.12.2014</x:v>
      </x:c>
      <x:c r="C7" s="25" t="str">
        <x:v>Рост цены до 39 990 ₽, FX-зависимость поставщиков</x:v>
      </x:c>
      <x:c r="D7" s="25" t="str">
        <x:v>https://www.interfax.ru/russia/415044</x:v>
      </x:c>
      <x:c r="E7" s="25" t="str">
        <x:v>Деловое агентство / комментарий компании</x:v>
      </x:c>
    </x:row>
    <x:row r="8">
      <x:c r="A8" s="25" t="str">
        <x:v>Ведомости</x:v>
      </x:c>
      <x:c r="B8" s="25" t="str">
        <x:v>29.05.2015</x:v>
      </x:c>
      <x:c r="C8" s="25" t="str">
        <x:v>Около 35 тыс. YotaPhone 2, ограниченная дистрибуция</x:v>
      </x:c>
      <x:c r="D8" s="25" t="str">
        <x:v>https://www.vedomosti.ru/technology/articles/2015/05/29/594411-za-polgoda-prodano-35-000-yotaphone-2</x:v>
      </x:c>
      <x:c r="E8" s="25" t="str">
        <x:v>Деловое СМИ / данные компании</x:v>
      </x:c>
    </x:row>
    <x:row r="9">
      <x:c r="A9" s="25" t="str">
        <x:v>Engadget</x:v>
      </x:c>
      <x:c r="B9" s="25" t="str">
        <x:v>03.12.2014</x:v>
      </x:c>
      <x:c r="C9" s="25" t="str">
        <x:v>Независимая оценка: полезный E-Ink, но нишевость и высокая цена</x:v>
      </x:c>
      <x:c r="D9" s="25" t="str">
        <x:v>https://www.engadget.com/2014-12-03-yotaphone-2-review.html</x:v>
      </x:c>
      <x:c r="E9" s="25" t="str">
        <x:v>Независимый обзор</x:v>
      </x:c>
    </x:row>
    <x:row r="10">
      <x:c r="A10" s="25" t="str">
        <x:v>WIRED</x:v>
      </x:c>
      <x:c r="B10" s="25" t="str">
        <x:v>18.12.2014</x:v>
      </x:c>
      <x:c r="C10" s="25" t="str">
        <x:v>Полезность E-Ink, высокая цена, software/камера ограничения</x:v>
      </x:c>
      <x:c r="D10" s="25" t="str">
        <x:v>https://www.wired.com/2014/12/yotaphone-2/</x:v>
      </x:c>
      <x:c r="E10" s="25" t="str">
        <x:v>Независимый обзор</x:v>
      </x:c>
    </x:row>
    <x:row r="11">
      <x:c r="A11" s="25" t="str">
        <x:v>Engadget</x:v>
      </x:c>
      <x:c r="B11" s="25" t="str">
        <x:v>31.07.2015</x:v>
      </x:c>
      <x:c r="C11" s="25" t="str">
        <x:v>Отмена US launch из-за производственных/логистических задержек</x:v>
      </x:c>
      <x:c r="D11" s="25" t="str">
        <x:v>https://www.engadget.com/2015-07-31-yotaphone-2-us-launch-canceled.html</x:v>
      </x:c>
      <x:c r="E11" s="25" t="str">
        <x:v>Независимое СМИ / письмо компании</x:v>
      </x:c>
    </x:row>
    <x:row r="12">
      <x:c r="A12" s="25" t="str">
        <x:v>Коммерсантъ</x:v>
      </x:c>
      <x:c r="B12" s="25" t="str">
        <x:v>01.12.2015</x:v>
      </x:c>
      <x:c r="C12" s="25" t="str">
        <x:v>Снижение цены до 21 990 ₽</x:v>
      </x:c>
      <x:c r="D12" s="25" t="str">
        <x:v>https://www.kommersant.ru/doc/2866593</x:v>
      </x:c>
      <x:c r="E12" s="25" t="str">
        <x:v>Деловое СМИ</x:v>
      </x:c>
    </x:row>
    <x:row r="13">
      <x:c r="A13" s="25" t="str">
        <x:v>Ведомости</x:v>
      </x:c>
      <x:c r="B13" s="25" t="str">
        <x:v>08.09.2016</x:v>
      </x:c>
      <x:c r="C13" s="25" t="str">
        <x:v>63 тыс. / 96 тыс. суммарных продаж, перенос YotaPhone 3</x:v>
      </x:c>
      <x:c r="D13" s="25" t="str">
        <x:v>https://www.vedomosti.ru/technology/articles/2016/09/09/656297-yota-devices</x:v>
      </x:c>
      <x:c r="E13" s="25" t="str">
        <x:v>Деловое СМИ / отчётность инвестора</x:v>
      </x:c>
    </x:row>
    <x:row r="14">
      <x:c r="A14" s="25" t="str">
        <x:v>Ведомости</x:v>
      </x:c>
      <x:c r="B14" s="25" t="str">
        <x:v>25.11.2016</x:v>
      </x:c>
      <x:c r="C14" s="25" t="str">
        <x:v>≈$7,8 млн убытка и ≈$43 млн долгового контура</x:v>
      </x:c>
      <x:c r="D14" s="25" t="str">
        <x:v>https://www.vedomosti.ru/technology/articles/2016/11/25/666880-yotaphone-ubitki</x:v>
      </x:c>
      <x:c r="E14" s="25" t="str">
        <x:v>Деловое СМИ / отчётность China Baoli</x:v>
      </x:c>
    </x:row>
    <x:row r="15">
      <x:c r="A15" s="25" t="str">
        <x:v>Ведомости</x:v>
      </x:c>
      <x:c r="B15" s="25" t="str">
        <x:v>16.06.2017</x:v>
      </x:c>
      <x:c r="C15" s="25" t="str">
        <x:v>Нехватка денег на массовое производство YotaPhone 3</x:v>
      </x:c>
      <x:c r="D15" s="25" t="str">
        <x:v>https://www.vedomosti.ru/technology/articles/2017/06/16/694795-yotaphone-3</x:v>
      </x:c>
      <x:c r="E15" s="25" t="str">
        <x:v>Деловое СМИ / заявление Ростеха</x:v>
      </x:c>
    </x:row>
    <x:row r="16">
      <x:c r="A16" s="25" t="str">
        <x:v>Ростех</x:v>
      </x:c>
      <x:c r="B16" s="25" t="str">
        <x:v>23.08.2017</x:v>
      </x:c>
      <x:c r="C16" s="25" t="str">
        <x:v>YOTA3 China launch и заявленная цель &gt;1 млн</x:v>
      </x:c>
      <x:c r="D16" s="25" t="str">
        <x:v>https://rostec.ru/media/pressrelease/4520934/</x:v>
      </x:c>
      <x:c r="E16" s="25" t="str">
        <x:v>Первичный источник / заявление акционера</x:v>
      </x:c>
    </x:row>
    <x:row r="17">
      <x:c r="A17" s="25" t="str">
        <x:v>CNews</x:v>
      </x:c>
      <x:c r="B17" s="25" t="str">
        <x:v>18.04.2019</x:v>
      </x:c>
      <x:c r="C17" s="25" t="str">
        <x:v>Банкротство головной структуры, Hi-P и minimum-order dispute</x:v>
      </x:c>
      <x:c r="D17" s="25" t="str">
        <x:v>https://www.cnews.ru/news/top/2019-04-18_sozdatel_yotaphone_bankrot</x:v>
      </x:c>
      <x:c r="E17" s="25" t="str">
        <x:v>Деловое отраслевое СМИ</x:v>
      </x:c>
    </x:row>
    <x:row r="18">
      <x:c r="A18" s="25" t="str">
        <x:v>Словарь Бизнес под микроскопом</x:v>
      </x:c>
      <x:c r="B18" s="25" t="str">
        <x:v>2026</x:v>
      </x:c>
      <x:c r="C18" s="25" t="str">
        <x:v>PMF, sell-through, BOM, stress-test и др.</x:v>
      </x:c>
      <x:c r="D18" s="25" t="str">
        <x:v>https://bizmicroscope.ru/knowledge/glossary/</x:v>
      </x:c>
      <x:c r="E18" s="25" t="str">
        <x:v>Внутренний справочник</x:v>
      </x:c>
    </x:row>
  </x:sheetData>
  <x:mergeCells>
    <x:mergeCell ref="A1:E2"/>
  </x:mergeCells>
  <x:pageMargins left="0.7" right="0.7" top="0.75" bottom="0.75" header="0.3" footer="0.3"/>
</x:worksheet>
</file>